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0640" windowHeight="11160" tabRatio="827"/>
  </bookViews>
  <sheets>
    <sheet name="свод" sheetId="36" r:id="rId1"/>
    <sheet name="Лист9" sheetId="168" state="hidden" r:id="rId2"/>
    <sheet name="Лист10" sheetId="169" state="hidden" r:id="rId3"/>
    <sheet name="1" sheetId="137" state="hidden" r:id="rId4"/>
    <sheet name="2" sheetId="48" state="hidden" r:id="rId5"/>
    <sheet name="3" sheetId="46" state="hidden" r:id="rId6"/>
    <sheet name="4" sheetId="130" state="hidden" r:id="rId7"/>
    <sheet name="5." sheetId="120" state="hidden" r:id="rId8"/>
    <sheet name="6" sheetId="44" state="hidden" r:id="rId9"/>
    <sheet name="Лист1" sheetId="146" state="hidden" r:id="rId10"/>
    <sheet name="Лист2" sheetId="147" state="hidden" r:id="rId11"/>
    <sheet name="Лист3" sheetId="148" state="hidden" r:id="rId12"/>
    <sheet name="Лист4" sheetId="149" state="hidden" r:id="rId13"/>
    <sheet name="Лист5" sheetId="150" state="hidden" r:id="rId14"/>
    <sheet name="Лист6" sheetId="151" state="hidden" r:id="rId15"/>
    <sheet name="Лист7" sheetId="152" state="hidden" r:id="rId16"/>
    <sheet name="Лист8" sheetId="153" state="hidden" r:id="rId17"/>
  </sheets>
  <externalReferences>
    <externalReference r:id="rId18"/>
    <externalReference r:id="rId19"/>
    <externalReference r:id="rId20"/>
  </externalReferences>
  <definedNames>
    <definedName name="_xlnm.Print_Area" localSheetId="3">'1'!$A$1:$C$21</definedName>
    <definedName name="_xlnm.Print_Area" localSheetId="4">'2'!$A$1:$C$21</definedName>
    <definedName name="_xlnm.Print_Area" localSheetId="5">'3'!$A$1:$C$21</definedName>
    <definedName name="_xlnm.Print_Area" localSheetId="6">'4'!$A$1:$C$21</definedName>
    <definedName name="_xlnm.Print_Area" localSheetId="7">'5.'!$A$1:$C$21</definedName>
    <definedName name="_xlnm.Print_Area" localSheetId="8">'6'!$A$1:$C$21</definedName>
    <definedName name="_xlnm.Print_Area" localSheetId="0">свод!$A$1:$P$9</definedName>
  </definedNames>
  <calcPr calcId="144525"/>
</workbook>
</file>

<file path=xl/calcChain.xml><?xml version="1.0" encoding="utf-8"?>
<calcChain xmlns="http://schemas.openxmlformats.org/spreadsheetml/2006/main">
  <c r="D60" i="168" l="1"/>
  <c r="D59" i="168"/>
  <c r="D55" i="168"/>
  <c r="D54" i="168"/>
  <c r="D53" i="168"/>
  <c r="D52" i="168"/>
  <c r="D51" i="168"/>
  <c r="D50" i="168"/>
  <c r="D44" i="168"/>
  <c r="D43" i="168"/>
  <c r="D42" i="168"/>
  <c r="D41" i="168"/>
  <c r="D40" i="168"/>
  <c r="D39" i="168"/>
  <c r="D38" i="168"/>
  <c r="D37" i="168"/>
  <c r="D36" i="168"/>
  <c r="D35" i="168"/>
  <c r="D34" i="168"/>
  <c r="D33" i="168"/>
  <c r="D32" i="168"/>
  <c r="D31" i="168"/>
  <c r="D27" i="168"/>
  <c r="D24" i="168"/>
  <c r="E294" i="169"/>
  <c r="E291" i="169"/>
  <c r="E290" i="169"/>
  <c r="E289" i="169"/>
  <c r="E288" i="169"/>
  <c r="E287" i="169"/>
  <c r="E286" i="169"/>
  <c r="E285" i="169"/>
  <c r="E284" i="169"/>
  <c r="E283" i="169"/>
  <c r="E282" i="169"/>
  <c r="E281" i="169"/>
  <c r="E280" i="169"/>
  <c r="E279" i="169"/>
  <c r="E278" i="169"/>
  <c r="E277" i="169"/>
  <c r="E276" i="169"/>
  <c r="E275" i="169"/>
  <c r="E274" i="169"/>
  <c r="E273" i="169"/>
  <c r="E272" i="169"/>
  <c r="E271" i="169"/>
  <c r="E270" i="169"/>
  <c r="E269" i="169"/>
  <c r="E268" i="169"/>
  <c r="E267" i="169"/>
  <c r="E266" i="169"/>
  <c r="E262" i="169"/>
  <c r="E261" i="169"/>
  <c r="E260" i="169"/>
  <c r="E259" i="169"/>
  <c r="E258" i="169"/>
  <c r="E257" i="169"/>
  <c r="E256" i="169"/>
  <c r="E255" i="169"/>
  <c r="E254" i="169"/>
  <c r="E253" i="169"/>
  <c r="E252" i="169"/>
  <c r="E251" i="169"/>
  <c r="E250" i="169"/>
  <c r="E249" i="169"/>
  <c r="E248" i="169"/>
  <c r="E247" i="169"/>
  <c r="E246" i="169"/>
  <c r="E245" i="169"/>
  <c r="E244" i="169"/>
  <c r="E243" i="169"/>
  <c r="E242" i="169"/>
  <c r="E241" i="169"/>
  <c r="E240" i="169"/>
  <c r="E239" i="169"/>
  <c r="E238" i="169"/>
  <c r="E237" i="169"/>
  <c r="E236" i="169"/>
  <c r="E235" i="169"/>
  <c r="E234" i="169"/>
  <c r="E233" i="169"/>
  <c r="E232" i="169"/>
  <c r="E231" i="169"/>
  <c r="E230" i="169"/>
  <c r="E229" i="169"/>
  <c r="E228" i="169"/>
  <c r="E227" i="169"/>
  <c r="E226" i="169"/>
  <c r="E225" i="169"/>
  <c r="E224" i="169"/>
  <c r="E223" i="169"/>
  <c r="E222" i="169"/>
  <c r="E221" i="169"/>
  <c r="E220" i="169"/>
  <c r="F219" i="169"/>
  <c r="E219" i="169"/>
  <c r="E218" i="169"/>
  <c r="C215" i="169"/>
  <c r="E214" i="169"/>
  <c r="E213" i="169"/>
  <c r="E212" i="169"/>
  <c r="E211" i="169"/>
  <c r="E210" i="169"/>
  <c r="E209" i="169"/>
  <c r="E208" i="169"/>
  <c r="E207" i="169"/>
  <c r="F206" i="169"/>
  <c r="E206" i="169"/>
  <c r="E205" i="169"/>
  <c r="E204" i="169"/>
  <c r="E203" i="169"/>
  <c r="E202" i="169"/>
  <c r="E201" i="169"/>
  <c r="E200" i="169"/>
  <c r="E199" i="169"/>
  <c r="E198" i="169"/>
  <c r="E197" i="169"/>
  <c r="E196" i="169"/>
  <c r="E195" i="169"/>
  <c r="E194" i="169"/>
  <c r="E193" i="169"/>
  <c r="E192" i="169"/>
  <c r="E191" i="169"/>
  <c r="E190" i="169"/>
  <c r="E189" i="169"/>
  <c r="E188" i="169"/>
  <c r="E187" i="169"/>
  <c r="E186" i="169"/>
  <c r="E185" i="169"/>
  <c r="E184" i="169"/>
  <c r="E183" i="169"/>
  <c r="E182" i="169"/>
  <c r="E181" i="169"/>
  <c r="E180" i="169"/>
  <c r="E179" i="169"/>
  <c r="E178" i="169"/>
  <c r="E177" i="169"/>
  <c r="E176" i="169"/>
  <c r="E175" i="169"/>
  <c r="E174" i="169"/>
  <c r="E173" i="169"/>
  <c r="E172" i="169"/>
  <c r="E171" i="169"/>
  <c r="E170" i="169"/>
  <c r="E169" i="169"/>
  <c r="E168" i="169"/>
  <c r="E167" i="169"/>
  <c r="E166" i="169"/>
  <c r="E165" i="169"/>
  <c r="E164" i="169"/>
  <c r="E163" i="169"/>
  <c r="C160" i="169"/>
  <c r="E159" i="169"/>
  <c r="E158" i="169"/>
  <c r="E157" i="169"/>
  <c r="E156" i="169"/>
  <c r="E155" i="169"/>
  <c r="E154" i="169"/>
  <c r="E153" i="169"/>
  <c r="E152" i="169"/>
  <c r="E151" i="169"/>
  <c r="E150" i="169"/>
  <c r="E149" i="169"/>
  <c r="E148" i="169"/>
  <c r="E147" i="169"/>
  <c r="E146" i="169"/>
  <c r="E145" i="169"/>
  <c r="E144" i="169"/>
  <c r="E143" i="169"/>
  <c r="E142" i="169"/>
  <c r="E141" i="169"/>
  <c r="E140" i="169"/>
  <c r="E139" i="169"/>
  <c r="E138" i="169"/>
  <c r="E137" i="169"/>
  <c r="E136" i="169"/>
  <c r="E135" i="169"/>
  <c r="E134" i="169"/>
  <c r="E133" i="169"/>
  <c r="E132" i="169"/>
  <c r="E131" i="169"/>
  <c r="E130" i="169"/>
  <c r="E129" i="169"/>
  <c r="E128" i="169"/>
  <c r="E127" i="169"/>
  <c r="E126" i="169"/>
  <c r="E125" i="169"/>
  <c r="E124" i="169"/>
  <c r="E123" i="169"/>
  <c r="E122" i="169"/>
  <c r="E121" i="169"/>
  <c r="E120" i="169"/>
  <c r="E119" i="169"/>
  <c r="E118" i="169"/>
  <c r="E117" i="169"/>
  <c r="E116" i="169"/>
  <c r="E115" i="169"/>
  <c r="D114" i="169"/>
  <c r="E114" i="169" s="1"/>
  <c r="D113" i="169"/>
  <c r="E113" i="169" s="1"/>
  <c r="D112" i="169"/>
  <c r="E112" i="169" s="1"/>
  <c r="E111" i="169"/>
  <c r="E110" i="169"/>
  <c r="E109" i="169"/>
  <c r="E108" i="169"/>
  <c r="E107" i="169"/>
  <c r="E106" i="169"/>
  <c r="E105" i="169"/>
  <c r="E104" i="169"/>
  <c r="E103" i="169"/>
  <c r="E102" i="169"/>
  <c r="E101" i="169"/>
  <c r="E100" i="169"/>
  <c r="E99" i="169"/>
  <c r="E98" i="169"/>
  <c r="E97" i="169"/>
  <c r="E96" i="169"/>
  <c r="E95" i="169"/>
  <c r="E94" i="169"/>
  <c r="E93" i="169"/>
  <c r="E92" i="169"/>
  <c r="E91" i="169"/>
  <c r="E90" i="169"/>
  <c r="E89" i="169"/>
  <c r="E88" i="169"/>
  <c r="E87" i="169"/>
  <c r="E86" i="169"/>
  <c r="E85" i="169"/>
  <c r="D84" i="169"/>
  <c r="E84" i="169" s="1"/>
  <c r="E83" i="169"/>
  <c r="E82" i="169"/>
  <c r="E81" i="169"/>
  <c r="E80" i="169"/>
  <c r="E79" i="169"/>
  <c r="D78" i="169"/>
  <c r="E78" i="169" s="1"/>
  <c r="E77" i="169"/>
  <c r="D76" i="169"/>
  <c r="E76" i="169" s="1"/>
  <c r="E75" i="169"/>
  <c r="E74" i="169"/>
  <c r="E73" i="169"/>
  <c r="E72" i="169"/>
  <c r="E71" i="169"/>
  <c r="E70" i="169"/>
  <c r="D69" i="169"/>
  <c r="E69" i="169" s="1"/>
  <c r="E68" i="169"/>
  <c r="E67" i="169"/>
  <c r="E66" i="169"/>
  <c r="D65" i="169"/>
  <c r="E65" i="169" s="1"/>
  <c r="E64" i="169"/>
  <c r="E63" i="169"/>
  <c r="E62" i="169"/>
  <c r="E61" i="169"/>
  <c r="E60" i="169"/>
  <c r="E59" i="169"/>
  <c r="E58" i="169"/>
  <c r="E57" i="169"/>
  <c r="E56" i="169"/>
  <c r="E55" i="169"/>
  <c r="E54" i="169"/>
  <c r="E53" i="169"/>
  <c r="E52" i="169"/>
  <c r="E51" i="169"/>
  <c r="E50" i="169"/>
  <c r="E49" i="169"/>
  <c r="D48" i="169"/>
  <c r="E48" i="169" s="1"/>
  <c r="C45" i="169"/>
  <c r="E44" i="169"/>
  <c r="E43" i="169"/>
  <c r="E42" i="169"/>
  <c r="E41" i="169"/>
  <c r="E40" i="169"/>
  <c r="E39" i="169"/>
  <c r="E38" i="169"/>
  <c r="E37" i="169"/>
  <c r="E36" i="169"/>
  <c r="E35" i="169"/>
  <c r="E34" i="169"/>
  <c r="E33" i="169"/>
  <c r="E32" i="169"/>
  <c r="E31" i="169"/>
  <c r="E30" i="169"/>
  <c r="E29" i="169"/>
  <c r="E28" i="169"/>
  <c r="E27" i="169"/>
  <c r="E26" i="169"/>
  <c r="E25" i="169"/>
  <c r="E24" i="169"/>
  <c r="E23" i="169"/>
  <c r="E22" i="169"/>
  <c r="E21" i="169"/>
  <c r="E20" i="169"/>
  <c r="E19" i="169"/>
  <c r="E18" i="169"/>
  <c r="E17" i="169"/>
  <c r="E16" i="169"/>
  <c r="E15" i="169"/>
  <c r="E14" i="169"/>
  <c r="E13" i="169"/>
  <c r="E12" i="169"/>
  <c r="E11" i="169"/>
  <c r="C8" i="169"/>
  <c r="E7" i="169"/>
  <c r="E8" i="169" s="1"/>
  <c r="E451" i="168"/>
  <c r="E448" i="168"/>
  <c r="E447" i="168"/>
  <c r="E446" i="168"/>
  <c r="E445" i="168"/>
  <c r="E444" i="168"/>
  <c r="E443" i="168"/>
  <c r="E442" i="168"/>
  <c r="E441" i="168"/>
  <c r="E440" i="168"/>
  <c r="E439" i="168"/>
  <c r="E438" i="168"/>
  <c r="E437" i="168"/>
  <c r="E436" i="168"/>
  <c r="E435" i="168"/>
  <c r="E434" i="168"/>
  <c r="E433" i="168"/>
  <c r="E432" i="168"/>
  <c r="E431" i="168"/>
  <c r="E430" i="168"/>
  <c r="E429" i="168"/>
  <c r="E428" i="168"/>
  <c r="E427" i="168"/>
  <c r="E426" i="168"/>
  <c r="E425" i="168"/>
  <c r="E424" i="168"/>
  <c r="E423" i="168"/>
  <c r="E422" i="168"/>
  <c r="E421" i="168"/>
  <c r="E420" i="168"/>
  <c r="E419" i="168"/>
  <c r="E418" i="168"/>
  <c r="E417" i="168"/>
  <c r="E416" i="168"/>
  <c r="E415" i="168"/>
  <c r="E414" i="168"/>
  <c r="E413" i="168"/>
  <c r="E412" i="168"/>
  <c r="E411" i="168"/>
  <c r="E410" i="168"/>
  <c r="E409" i="168"/>
  <c r="E408" i="168"/>
  <c r="E407" i="168"/>
  <c r="E406" i="168"/>
  <c r="E405" i="168"/>
  <c r="E404" i="168"/>
  <c r="E403" i="168"/>
  <c r="E402" i="168"/>
  <c r="E401" i="168"/>
  <c r="E400" i="168"/>
  <c r="E399" i="168"/>
  <c r="E398" i="168"/>
  <c r="E397" i="168"/>
  <c r="E396" i="168"/>
  <c r="E395" i="168"/>
  <c r="E394" i="168"/>
  <c r="E393" i="168"/>
  <c r="E392" i="168"/>
  <c r="E391" i="168"/>
  <c r="E390" i="168"/>
  <c r="E389" i="168"/>
  <c r="E388" i="168"/>
  <c r="E387" i="168"/>
  <c r="E386" i="168"/>
  <c r="E385" i="168"/>
  <c r="E384" i="168"/>
  <c r="E383" i="168"/>
  <c r="E382" i="168"/>
  <c r="E381" i="168"/>
  <c r="E380" i="168"/>
  <c r="E379" i="168"/>
  <c r="E378" i="168"/>
  <c r="E377" i="168"/>
  <c r="E376" i="168"/>
  <c r="E375" i="168"/>
  <c r="E374" i="168"/>
  <c r="E373" i="168"/>
  <c r="E372" i="168"/>
  <c r="E371" i="168"/>
  <c r="E370" i="168"/>
  <c r="E369" i="168"/>
  <c r="E368" i="168"/>
  <c r="E367" i="168"/>
  <c r="E366" i="168"/>
  <c r="E365" i="168"/>
  <c r="E364" i="168"/>
  <c r="E363" i="168"/>
  <c r="E362" i="168"/>
  <c r="E361" i="168"/>
  <c r="E360" i="168"/>
  <c r="E359" i="168"/>
  <c r="E358" i="168"/>
  <c r="E357" i="168"/>
  <c r="E356" i="168"/>
  <c r="E355" i="168"/>
  <c r="E354" i="168"/>
  <c r="E353" i="168"/>
  <c r="E352" i="168"/>
  <c r="E351" i="168"/>
  <c r="E350" i="168"/>
  <c r="E349" i="168"/>
  <c r="E348" i="168"/>
  <c r="E347" i="168"/>
  <c r="E346" i="168"/>
  <c r="E345" i="168"/>
  <c r="E344" i="168"/>
  <c r="E343" i="168"/>
  <c r="E342" i="168"/>
  <c r="E341" i="168"/>
  <c r="E340" i="168"/>
  <c r="E339" i="168"/>
  <c r="E338" i="168"/>
  <c r="E337" i="168"/>
  <c r="E336" i="168"/>
  <c r="E335" i="168"/>
  <c r="E334" i="168"/>
  <c r="E333" i="168"/>
  <c r="E332" i="168"/>
  <c r="E331" i="168"/>
  <c r="E330" i="168"/>
  <c r="E329" i="168"/>
  <c r="E328" i="168"/>
  <c r="E327" i="168"/>
  <c r="E326" i="168"/>
  <c r="E325" i="168"/>
  <c r="E324" i="168"/>
  <c r="E323" i="168"/>
  <c r="E322" i="168"/>
  <c r="E321" i="168"/>
  <c r="E320" i="168"/>
  <c r="E319" i="168"/>
  <c r="E318" i="168"/>
  <c r="E317" i="168"/>
  <c r="E316" i="168"/>
  <c r="E315" i="168"/>
  <c r="E314" i="168"/>
  <c r="E313" i="168"/>
  <c r="E312" i="168"/>
  <c r="E311" i="168"/>
  <c r="E310" i="168"/>
  <c r="E309" i="168"/>
  <c r="E308" i="168"/>
  <c r="E307" i="168"/>
  <c r="E306" i="168"/>
  <c r="E305" i="168"/>
  <c r="E304" i="168"/>
  <c r="E303" i="168"/>
  <c r="E302" i="168"/>
  <c r="E301" i="168"/>
  <c r="E300" i="168"/>
  <c r="E299" i="168"/>
  <c r="E298" i="168"/>
  <c r="E297" i="168"/>
  <c r="E296" i="168"/>
  <c r="E295" i="168"/>
  <c r="E294" i="168"/>
  <c r="E293" i="168"/>
  <c r="E292" i="168"/>
  <c r="E291" i="168"/>
  <c r="E290" i="168"/>
  <c r="E286" i="168"/>
  <c r="E285" i="168"/>
  <c r="E284" i="168"/>
  <c r="E283" i="168"/>
  <c r="E282" i="168"/>
  <c r="E281" i="168"/>
  <c r="E280" i="168"/>
  <c r="E279" i="168"/>
  <c r="E278" i="168"/>
  <c r="E277" i="168"/>
  <c r="E276" i="168"/>
  <c r="E275" i="168"/>
  <c r="E274" i="168"/>
  <c r="E273" i="168"/>
  <c r="E272" i="168"/>
  <c r="E271" i="168"/>
  <c r="E270" i="168"/>
  <c r="E269" i="168"/>
  <c r="E268" i="168"/>
  <c r="E267" i="168"/>
  <c r="E266" i="168"/>
  <c r="E265" i="168"/>
  <c r="E264" i="168"/>
  <c r="E263" i="168"/>
  <c r="E262" i="168"/>
  <c r="E261" i="168"/>
  <c r="E260" i="168"/>
  <c r="E259" i="168"/>
  <c r="E258" i="168"/>
  <c r="E257" i="168"/>
  <c r="E256" i="168"/>
  <c r="E255" i="168"/>
  <c r="E254" i="168"/>
  <c r="E253" i="168"/>
  <c r="E252" i="168"/>
  <c r="E251" i="168"/>
  <c r="E250" i="168"/>
  <c r="E249" i="168"/>
  <c r="E248" i="168"/>
  <c r="E247" i="168"/>
  <c r="E246" i="168"/>
  <c r="E245" i="168"/>
  <c r="E244" i="168"/>
  <c r="E243" i="168"/>
  <c r="E242" i="168"/>
  <c r="E241" i="168"/>
  <c r="E240" i="168"/>
  <c r="E239" i="168"/>
  <c r="E238" i="168"/>
  <c r="E237" i="168"/>
  <c r="E236" i="168"/>
  <c r="E235" i="168"/>
  <c r="E234" i="168"/>
  <c r="E233" i="168"/>
  <c r="E232" i="168"/>
  <c r="E231" i="168"/>
  <c r="E230" i="168"/>
  <c r="E229" i="168"/>
  <c r="E228" i="168"/>
  <c r="E227" i="168"/>
  <c r="E226" i="168"/>
  <c r="E225" i="168"/>
  <c r="E224" i="168"/>
  <c r="E223" i="168"/>
  <c r="E222" i="168"/>
  <c r="E221" i="168"/>
  <c r="E220" i="168"/>
  <c r="E219" i="168"/>
  <c r="E218" i="168"/>
  <c r="E217" i="168"/>
  <c r="E216" i="168"/>
  <c r="E215" i="168"/>
  <c r="E214" i="168"/>
  <c r="E213" i="168"/>
  <c r="E212" i="168"/>
  <c r="E211" i="168"/>
  <c r="E210" i="168"/>
  <c r="E209" i="168"/>
  <c r="E208" i="168"/>
  <c r="E207" i="168"/>
  <c r="D206" i="168"/>
  <c r="E206" i="168" s="1"/>
  <c r="D205" i="168"/>
  <c r="E205" i="168" s="1"/>
  <c r="D204" i="168"/>
  <c r="E204" i="168" s="1"/>
  <c r="D203" i="168"/>
  <c r="E203" i="168" s="1"/>
  <c r="D202" i="168"/>
  <c r="E202" i="168" s="1"/>
  <c r="D201" i="168"/>
  <c r="E201" i="168" s="1"/>
  <c r="D200" i="168"/>
  <c r="E200" i="168" s="1"/>
  <c r="E199" i="168"/>
  <c r="E194" i="168"/>
  <c r="E191" i="168"/>
  <c r="E190" i="168"/>
  <c r="E189" i="168"/>
  <c r="D188" i="168"/>
  <c r="E188" i="168" s="1"/>
  <c r="D187" i="168"/>
  <c r="E187" i="168" s="1"/>
  <c r="D186" i="168"/>
  <c r="E186" i="168" s="1"/>
  <c r="E185" i="168"/>
  <c r="E184" i="168"/>
  <c r="E183" i="168"/>
  <c r="E182" i="168"/>
  <c r="E181" i="168"/>
  <c r="E180" i="168"/>
  <c r="E179" i="168"/>
  <c r="E178" i="168"/>
  <c r="E177" i="168"/>
  <c r="E176" i="168"/>
  <c r="E175" i="168"/>
  <c r="E174" i="168"/>
  <c r="E173" i="168"/>
  <c r="E172" i="168"/>
  <c r="D171" i="168"/>
  <c r="E171" i="168" s="1"/>
  <c r="D170" i="168"/>
  <c r="E170" i="168" s="1"/>
  <c r="E169" i="168"/>
  <c r="E168" i="168"/>
  <c r="E167" i="168"/>
  <c r="E166" i="168"/>
  <c r="E165" i="168"/>
  <c r="E164" i="168"/>
  <c r="D163" i="168"/>
  <c r="E163" i="168" s="1"/>
  <c r="E162" i="168"/>
  <c r="E161" i="168"/>
  <c r="E160" i="168"/>
  <c r="E159" i="168"/>
  <c r="E158" i="168"/>
  <c r="E157" i="168"/>
  <c r="E156" i="168"/>
  <c r="E155" i="168"/>
  <c r="E154" i="168"/>
  <c r="E153" i="168"/>
  <c r="E152" i="168"/>
  <c r="E151" i="168"/>
  <c r="E150" i="168"/>
  <c r="E149" i="168"/>
  <c r="E148" i="168"/>
  <c r="D147" i="168"/>
  <c r="E147" i="168" s="1"/>
  <c r="E146" i="168"/>
  <c r="D145" i="168"/>
  <c r="E145" i="168" s="1"/>
  <c r="D144" i="168"/>
  <c r="E144" i="168" s="1"/>
  <c r="D143" i="168"/>
  <c r="E143" i="168" s="1"/>
  <c r="E142" i="168"/>
  <c r="D141" i="168"/>
  <c r="E141" i="168" s="1"/>
  <c r="D140" i="168"/>
  <c r="E140" i="168" s="1"/>
  <c r="D139" i="168"/>
  <c r="E139" i="168" s="1"/>
  <c r="D138" i="168"/>
  <c r="E138" i="168" s="1"/>
  <c r="D137" i="168"/>
  <c r="E137" i="168" s="1"/>
  <c r="D136" i="168"/>
  <c r="E136" i="168" s="1"/>
  <c r="E135" i="168"/>
  <c r="D134" i="168"/>
  <c r="E134" i="168" s="1"/>
  <c r="D133" i="168"/>
  <c r="E133" i="168" s="1"/>
  <c r="D132" i="168"/>
  <c r="E132" i="168" s="1"/>
  <c r="D131" i="168"/>
  <c r="E131" i="168" s="1"/>
  <c r="D130" i="168"/>
  <c r="E130" i="168" s="1"/>
  <c r="D129" i="168"/>
  <c r="E129" i="168" s="1"/>
  <c r="E128" i="168"/>
  <c r="E127" i="168"/>
  <c r="D126" i="168"/>
  <c r="E126" i="168" s="1"/>
  <c r="D125" i="168"/>
  <c r="E125" i="168" s="1"/>
  <c r="D124" i="168"/>
  <c r="E124" i="168" s="1"/>
  <c r="E123" i="168"/>
  <c r="E122" i="168"/>
  <c r="D121" i="168"/>
  <c r="E121" i="168" s="1"/>
  <c r="E120" i="168"/>
  <c r="D119" i="168"/>
  <c r="E119" i="168" s="1"/>
  <c r="E118" i="168"/>
  <c r="D117" i="168"/>
  <c r="E117" i="168" s="1"/>
  <c r="D116" i="168"/>
  <c r="E116" i="168" s="1"/>
  <c r="E115" i="168"/>
  <c r="D114" i="168"/>
  <c r="E114" i="168" s="1"/>
  <c r="D113" i="168"/>
  <c r="E113" i="168" s="1"/>
  <c r="D112" i="168"/>
  <c r="E112" i="168" s="1"/>
  <c r="D111" i="168"/>
  <c r="E111" i="168" s="1"/>
  <c r="D110" i="168"/>
  <c r="E110" i="168" s="1"/>
  <c r="D109" i="168"/>
  <c r="E109" i="168" s="1"/>
  <c r="D108" i="168"/>
  <c r="E108" i="168" s="1"/>
  <c r="D107" i="168"/>
  <c r="E107" i="168" s="1"/>
  <c r="D106" i="168"/>
  <c r="E106" i="168" s="1"/>
  <c r="E105" i="168"/>
  <c r="D104" i="168"/>
  <c r="E104" i="168" s="1"/>
  <c r="D103" i="168"/>
  <c r="E103" i="168" s="1"/>
  <c r="D102" i="168"/>
  <c r="E102" i="168" s="1"/>
  <c r="D101" i="168"/>
  <c r="E101" i="168" s="1"/>
  <c r="D100" i="168"/>
  <c r="E100" i="168" s="1"/>
  <c r="D99" i="168"/>
  <c r="E99" i="168" s="1"/>
  <c r="D98" i="168"/>
  <c r="E98" i="168" s="1"/>
  <c r="D97" i="168"/>
  <c r="E97" i="168" s="1"/>
  <c r="D96" i="168"/>
  <c r="E96" i="168" s="1"/>
  <c r="D95" i="168"/>
  <c r="E95" i="168" s="1"/>
  <c r="E94" i="168"/>
  <c r="D93" i="168"/>
  <c r="E93" i="168" s="1"/>
  <c r="D92" i="168"/>
  <c r="E92" i="168" s="1"/>
  <c r="D91" i="168"/>
  <c r="E91" i="168" s="1"/>
  <c r="D90" i="168"/>
  <c r="E90" i="168" s="1"/>
  <c r="D89" i="168"/>
  <c r="E89" i="168" s="1"/>
  <c r="E88" i="168"/>
  <c r="D87" i="168"/>
  <c r="E87" i="168" s="1"/>
  <c r="D86" i="168"/>
  <c r="E86" i="168" s="1"/>
  <c r="D85" i="168"/>
  <c r="E85" i="168" s="1"/>
  <c r="C82" i="168"/>
  <c r="E81" i="168"/>
  <c r="E80" i="168"/>
  <c r="E79" i="168"/>
  <c r="E78" i="168"/>
  <c r="E77" i="168"/>
  <c r="E76" i="168"/>
  <c r="E75" i="168"/>
  <c r="E74" i="168"/>
  <c r="E73" i="168"/>
  <c r="E72" i="168"/>
  <c r="E71" i="168"/>
  <c r="E70" i="168"/>
  <c r="E69" i="168"/>
  <c r="E68" i="168"/>
  <c r="E67" i="168"/>
  <c r="E66" i="168"/>
  <c r="E65" i="168"/>
  <c r="E64" i="168"/>
  <c r="E63" i="168"/>
  <c r="E62" i="168"/>
  <c r="C18" i="168"/>
  <c r="E17" i="168"/>
  <c r="E16" i="168"/>
  <c r="E15" i="168"/>
  <c r="E14" i="168"/>
  <c r="C11" i="168"/>
  <c r="E10" i="168"/>
  <c r="E9" i="168"/>
  <c r="E8" i="168"/>
  <c r="E7" i="168"/>
  <c r="E11" i="168" s="1"/>
  <c r="E45" i="169" l="1"/>
  <c r="E263" i="169"/>
  <c r="E215" i="169"/>
  <c r="E160" i="169"/>
  <c r="E292" i="169"/>
  <c r="E18" i="168"/>
  <c r="E287" i="168"/>
  <c r="E449" i="168"/>
  <c r="E452" i="168" s="1"/>
  <c r="E82" i="168"/>
  <c r="E295" i="169"/>
  <c r="E293" i="169"/>
  <c r="E296" i="169" s="1"/>
  <c r="E192" i="168"/>
  <c r="E450" i="168" l="1"/>
  <c r="E453" i="168" s="1"/>
  <c r="E195" i="168"/>
  <c r="E193" i="168"/>
  <c r="E196" i="168" l="1"/>
  <c r="C3" i="151"/>
  <c r="C3" i="152" l="1"/>
  <c r="C3" i="149"/>
  <c r="C3" i="147" l="1"/>
  <c r="C3" i="153" l="1"/>
  <c r="C4" i="153"/>
  <c r="C4" i="152"/>
  <c r="C3" i="150"/>
  <c r="C4" i="150" l="1"/>
  <c r="C6" i="153"/>
  <c r="C6" i="152"/>
  <c r="C5" i="153" l="1"/>
  <c r="C6" i="150"/>
  <c r="C6" i="149"/>
  <c r="C4" i="149" l="1"/>
  <c r="C5" i="152"/>
  <c r="C5" i="150" l="1"/>
  <c r="C4" i="147" l="1"/>
  <c r="C5" i="149"/>
  <c r="C8" i="149" s="1"/>
  <c r="C10" i="149" s="1"/>
  <c r="C11" i="149" s="1"/>
  <c r="C5" i="147" l="1"/>
  <c r="C8" i="147" s="1"/>
  <c r="C10" i="147" s="1"/>
  <c r="C11" i="147" s="1"/>
  <c r="C7" i="151" l="1"/>
  <c r="C7" i="148" l="1"/>
  <c r="C7" i="146" l="1"/>
  <c r="C6" i="137" l="1"/>
  <c r="C3" i="146" l="1"/>
  <c r="C4" i="146" l="1"/>
  <c r="C4" i="137"/>
  <c r="C3" i="137"/>
  <c r="C5" i="146" l="1"/>
  <c r="C8" i="146" s="1"/>
  <c r="C10" i="146" s="1"/>
  <c r="C11" i="146" s="1"/>
  <c r="C5" i="137"/>
  <c r="C8" i="137" s="1"/>
  <c r="C9" i="137" l="1"/>
  <c r="C10" i="137" s="1"/>
  <c r="C11" i="137" l="1"/>
  <c r="C12" i="137" s="1"/>
  <c r="C13" i="137" l="1"/>
  <c r="C14" i="137" s="1"/>
  <c r="C6" i="130" l="1"/>
  <c r="C3" i="130" l="1"/>
  <c r="C4" i="130" l="1"/>
  <c r="C7" i="130" l="1"/>
  <c r="C5" i="130"/>
  <c r="C8" i="130" l="1"/>
  <c r="C9" i="130" s="1"/>
  <c r="C10" i="130" s="1"/>
  <c r="C11" i="130" l="1"/>
  <c r="C12" i="130" s="1"/>
  <c r="C13" i="130" s="1"/>
  <c r="C14" i="130" s="1"/>
  <c r="C3" i="120" l="1"/>
  <c r="C7" i="120" l="1"/>
  <c r="C4" i="120" l="1"/>
  <c r="C5" i="120" l="1"/>
  <c r="C8" i="120" s="1"/>
  <c r="C9" i="120" s="1"/>
  <c r="C10" i="120" s="1"/>
  <c r="C11" i="120" l="1"/>
  <c r="C12" i="120" l="1"/>
  <c r="C13" i="120" s="1"/>
  <c r="C14" i="120" s="1"/>
  <c r="C6" i="44" l="1"/>
  <c r="C3" i="148" l="1"/>
  <c r="C8" i="152" l="1"/>
  <c r="C8" i="150"/>
  <c r="C8" i="153"/>
  <c r="C10" i="150" l="1"/>
  <c r="C11" i="150" s="1"/>
  <c r="C10" i="153"/>
  <c r="C10" i="152"/>
  <c r="C11" i="152" s="1"/>
  <c r="C5" i="151"/>
  <c r="C4" i="148" l="1"/>
  <c r="C11" i="153"/>
  <c r="C5" i="148" l="1"/>
  <c r="C8" i="148" s="1"/>
  <c r="C10" i="148" s="1"/>
  <c r="C11" i="148" s="1"/>
  <c r="C3" i="48"/>
  <c r="C6" i="48" l="1"/>
  <c r="C7" i="48"/>
  <c r="C4" i="48"/>
  <c r="C6" i="46" l="1"/>
  <c r="C7" i="44" l="1"/>
  <c r="C7" i="46"/>
  <c r="C3" i="44"/>
  <c r="C5" i="48" l="1"/>
  <c r="C8" i="48" s="1"/>
  <c r="C4" i="44"/>
  <c r="C3" i="46"/>
  <c r="C9" i="48" l="1"/>
  <c r="C10" i="48" s="1"/>
  <c r="C11" i="48" l="1"/>
  <c r="C12" i="48" s="1"/>
  <c r="C5" i="46"/>
  <c r="C5" i="44"/>
  <c r="C8" i="44" s="1"/>
  <c r="C13" i="48" l="1"/>
  <c r="C14" i="48" s="1"/>
  <c r="C9" i="44"/>
  <c r="C10" i="44" s="1"/>
  <c r="C11" i="44" l="1"/>
  <c r="C12" i="44" s="1"/>
  <c r="C13" i="44" l="1"/>
  <c r="C14" i="44" s="1"/>
  <c r="C4" i="151" l="1"/>
  <c r="C8" i="151" s="1"/>
  <c r="C10" i="151" s="1"/>
  <c r="C11" i="151" s="1"/>
  <c r="C4" i="46"/>
  <c r="C8" i="46" s="1"/>
  <c r="C9" i="46" l="1"/>
  <c r="C9" i="147" l="1"/>
  <c r="C9" i="150"/>
  <c r="C9" i="153"/>
  <c r="C9" i="151"/>
  <c r="C9" i="149"/>
  <c r="C9" i="148"/>
  <c r="C9" i="146"/>
  <c r="C9" i="152"/>
  <c r="C10" i="46"/>
  <c r="C11" i="46" l="1"/>
  <c r="C12" i="46" s="1"/>
  <c r="C13" i="46" s="1"/>
  <c r="C14" i="46" s="1"/>
  <c r="C12" i="150" l="1"/>
  <c r="C13" i="150" s="1"/>
  <c r="C14" i="150" s="1"/>
  <c r="C12" i="151"/>
  <c r="C13" i="151" s="1"/>
  <c r="C14" i="151" s="1"/>
  <c r="C12" i="152"/>
  <c r="C13" i="152" s="1"/>
  <c r="C14" i="152" s="1"/>
  <c r="C12" i="148"/>
  <c r="C13" i="148" s="1"/>
  <c r="C14" i="148" s="1"/>
  <c r="C12" i="149"/>
  <c r="C13" i="149" s="1"/>
  <c r="C14" i="149" s="1"/>
  <c r="C12" i="146"/>
  <c r="C13" i="146" s="1"/>
  <c r="C14" i="146" s="1"/>
  <c r="C12" i="153"/>
  <c r="C13" i="153" s="1"/>
  <c r="C14" i="153" s="1"/>
  <c r="C12" i="147"/>
  <c r="C13" i="147" s="1"/>
  <c r="C14" i="147" s="1"/>
</calcChain>
</file>

<file path=xl/sharedStrings.xml><?xml version="1.0" encoding="utf-8"?>
<sst xmlns="http://schemas.openxmlformats.org/spreadsheetml/2006/main" count="1747" uniqueCount="613">
  <si>
    <t>НАИМЕНОВАНИЕ</t>
  </si>
  <si>
    <t>ЕД.
ИЗМ.</t>
  </si>
  <si>
    <t>КОЛ-ВО</t>
  </si>
  <si>
    <t>ЦЕНА
 ЗА ЕД.</t>
  </si>
  <si>
    <t>СУММА 
(сум)</t>
  </si>
  <si>
    <t>СУМ</t>
  </si>
  <si>
    <t>ЗАГОТОВИТЕЛЬНО-СКЛАДСКИЕ РАСХОДЫ =2%  И  М/К=0,75%</t>
  </si>
  <si>
    <t>ТРАНСПОРТНЫЕ УСЛУГИ НА КАБЕЛЬНО ПРОВОД.ПРОДУК.=1,5%</t>
  </si>
  <si>
    <t>Т</t>
  </si>
  <si>
    <t xml:space="preserve">Наименование смет </t>
  </si>
  <si>
    <t>Трудозатраты</t>
  </si>
  <si>
    <t>Перевозка 
грузов 
(тыс.сум)</t>
  </si>
  <si>
    <t>Строительные материалы с транспортом и загот.-склад. расходами
(тыс.сум)</t>
  </si>
  <si>
    <t>Прямые затраты
(тыс.сум)</t>
  </si>
  <si>
    <t>(чел-час)</t>
  </si>
  <si>
    <t>сумма
(тыс.сум)</t>
  </si>
  <si>
    <t>№
п.п</t>
  </si>
  <si>
    <t>Наименование затрат</t>
  </si>
  <si>
    <t>Стоимость 
(тыс. сум)</t>
  </si>
  <si>
    <t>Затраты на эксплуатацию строительных машин и механизмов</t>
  </si>
  <si>
    <t>Затраты на строительные материалы, изделия и детали с учетом заготовительно-складских расходов и транспортных</t>
  </si>
  <si>
    <t>Затраты на оборудование с учетом заготовительно-складских расходов и транспортных</t>
  </si>
  <si>
    <t>Основная заработная плата рабочих-строителей</t>
  </si>
  <si>
    <t>Затраты на перевозка грузов и грунта</t>
  </si>
  <si>
    <t>Итого прямых затрат:</t>
  </si>
  <si>
    <t xml:space="preserve">Итого  стоимость строительства в текущих ценах </t>
  </si>
  <si>
    <t xml:space="preserve">Итого  стоимость строительства в текущих ценах с НДС </t>
  </si>
  <si>
    <t xml:space="preserve">              Составил:</t>
  </si>
  <si>
    <t>Икрамов Х.Б.</t>
  </si>
  <si>
    <t xml:space="preserve">             Проверил:                                                     </t>
  </si>
  <si>
    <t xml:space="preserve">Затраты на страхование строительных объектов </t>
  </si>
  <si>
    <t>ТРАНСПОРТНЫЕ УСЛУГИ=5%</t>
  </si>
  <si>
    <t>Затраты на страхование (тыс.сум)</t>
  </si>
  <si>
    <t>Коэффициент 
риска 
5,0 % (тыс.сум)</t>
  </si>
  <si>
    <t>№</t>
  </si>
  <si>
    <t>ШТ</t>
  </si>
  <si>
    <t>М3</t>
  </si>
  <si>
    <t>М2</t>
  </si>
  <si>
    <t>М</t>
  </si>
  <si>
    <t>КГ</t>
  </si>
  <si>
    <t>Прочие затраты производственного характера 8,48 %</t>
  </si>
  <si>
    <t xml:space="preserve">Коэффициент риска 5,0 % </t>
  </si>
  <si>
    <t>Прочие затраты производст-венного характера 
(тыс.сум)</t>
  </si>
  <si>
    <t>Всего 
стоимость 
с НДС 
(тыс.сум)</t>
  </si>
  <si>
    <t>Ахмаджонов И.М.</t>
  </si>
  <si>
    <t xml:space="preserve">Прочие затраты и расходы подрядчика 28,31 % </t>
  </si>
  <si>
    <t>РАСЧЕТ
стоимости строительства в текущих ценах по объекту: 
РП "КАПИТАЛЬНОГО РЕМОНТА АВТОМОБИЛЬНОЙ ДОРОГИ 4Р135 "Г.АНДИЖАН-К.ТЕШИКТОШ-К.ОЙИМ-К.КУРГОНТЕПА-К.ЖАЛАКУДУК-АВТОДОРОГА А373" НА УЧАСТКЕ 46-51 КМ".
ЗЕМЛЯНЫЕ РАБОТЫ</t>
  </si>
  <si>
    <t>РАСЧЕТ
стоимости строительства в текущих ценах по объекту: 
РП "КАПИТАЛЬНОГО РЕМОНТА АВТОМОБИЛЬНОЙ ДОРОГИ 4Р135 "Г.АНДИЖАН-К.ТЕШИКТОШ-К.ОЙИМ-К.КУРГОНТЕПА-К.ЖАЛАКУДУК-АВТОДОРОГА А373" НА УЧАСТКЕ 46-51 КМ".
ПОДГОТОВИТЕЛЬНЫЕ РАБОТЫ</t>
  </si>
  <si>
    <t>РАСЧЕТ
стоимости строительства в текущих ценах по объекту: 
РП "КАПИТАЛЬНОГО РЕМОНТА АВТОМОБИЛЬНОЙ ДОРОГИ 4Р135 "Г.АНДИЖАН-К.ТЕШИКТОШ-К.ОЙИМ-К.КУРГОНТЕПА-К.ЖАЛАКУДУК-АВТОДОРОГА А373" НА УЧАСТКЕ 46-51 КМ".
ДОРОЖНАЯ ОДЕЖДА (ОСНОВНАЯ ДОРОГА)</t>
  </si>
  <si>
    <t>РАСЧЕТ
стоимости строительства в текущих ценах по объекту: 
РП "КАПИТАЛЬНОГО РЕМОНТА АВТОМОБИЛЬНОЙ ДОРОГИ 4Р135 "Г.АНДИЖАН-К.ТЕШИКТОШ-К.ОЙИМ-К.КУРГОНТЕПА-К.ЖАЛАКУДУК-АВТОДОРОГА А373" НА УЧАСТКЕ 46-51 КМ".
ОБУСТРОЙСТВО</t>
  </si>
  <si>
    <t>РАСЧЕТ
стоимости строительства в текущих ценах по объекту: 
РП "КАПИТАЛЬНОГО РЕМОНТА АВТОМОБИЛЬНОЙ ДОРОГИ 4Р135 "Г.АНДИЖАН-К.ТЕШИКТОШ-К.ОЙИМ-К.КУРГОНТЕПА-К.ЖАЛАКУДУК-АВТОДОРОГА А373" НА УЧАСТКЕ 46-51 КМ".
УСТРОЙСТВО ТРОТУАРОВ И ВЕЛОДОРОЖЕК</t>
  </si>
  <si>
    <t>РАСЧЕТ
стоимости строительства в текущих ценах по объекту: 
РП "КАПИТАЛЬНОГО РЕМОНТА АВТОМОБИЛЬНОЙ ДОРОГИ 4Р135 "Г.АНДИЖАН-К.ТЕШИКТОШ-К.ОЙИМ-К.КУРГОНТЕПА-К.ЖАЛАКУДУК-АВТОДОРОГА А373" НА УЧАСТКЕ 46-51 КМ".
ПЕРЕУСТРОЙСТВО ЛЭП 10КВ</t>
  </si>
  <si>
    <t>АРМАТУРА А-400 ДИАМЕТРОМ 12ММ</t>
  </si>
  <si>
    <t xml:space="preserve">              Составили:</t>
  </si>
  <si>
    <t>АРМАТУРА А400 ДИАМЕТРОМ 12ММ</t>
  </si>
  <si>
    <t>ЛЕКСАН</t>
  </si>
  <si>
    <t>ДЮБЕЛЬ 50ММ</t>
  </si>
  <si>
    <t>ВЯЗАЛЬНАЯ ПРОВОЛОКА</t>
  </si>
  <si>
    <t>ПОЛИИЗОЛ</t>
  </si>
  <si>
    <t>ИТОГО:</t>
  </si>
  <si>
    <t xml:space="preserve">Прочие затраты и расходы подрядчика 17,27 % </t>
  </si>
  <si>
    <t>АДАПТОР RS-232-С/RS-485</t>
  </si>
  <si>
    <t>РОЗЕТКА ШТЕПСЕЛЬНАЯ РА-10-003/1</t>
  </si>
  <si>
    <t>ВЫКЛЮЧАТЕЛЬ АВТОМАТИЧЕСКИЙ,220В,6А,ВА-47-29</t>
  </si>
  <si>
    <t>МЕТИЗЫ,КРЕПЕЖ</t>
  </si>
  <si>
    <t>МЕТАЛЛОРУКАВ ГИБКИЙ Д-15ММ Р3-Ц-Х-Ш15</t>
  </si>
  <si>
    <t>КАБЕЛЬ СВЯЗИ ККВГ-4Х2Х0,5</t>
  </si>
  <si>
    <t>ИЗОЛЕНТА ПВХ</t>
  </si>
  <si>
    <t>ТРУБЫ ПВХ-20</t>
  </si>
  <si>
    <t>РАСЧЕТ
стоимости строительства в текущих ценах по объекту: 
"M39b "Toshkent xalka yo‘li" avtomobil yo‘lining 34-36 km qismi (Temur Malik ko‘chasi)ni rekonstruksiya qilish (1 bosqich)" ob'yektining ishchi loyihasi.
ДЕМОНТАЖНЫЕ РАБОТЫ
(47161-sonli yig`ma ekspert xulosasiga asosan)</t>
  </si>
  <si>
    <t>РАСЧЕТ
стоимости строительства в текущих ценах по объекту: 
"M39b "Toshkent xalka yo‘li" avtomobil yo‘lining 34-36 km qismi (Temur Malik ko‘chasi)ni rekonstruksiya qilish (1 bosqich)" ob'yektining ishchi loyihasi.
ПОДЗЕМНЫЙ ПЕШЕХОДНЫЙ ПЕРЕХОД НА ПК 3+53
(47161-sonli yig`ma ekspert xulosasiga asosan)</t>
  </si>
  <si>
    <t>РАСЧЕТ
стоимости строительства в текущих ценах по объекту: 
"M39b "Toshkent xalka yo‘li" avtomobil yo‘lining 34-36 km qismi (Temur Malik ko‘chasi)ni rekonstruksiya qilish (1 bosqich)" ob'yektining ishchi loyihasi.
ЭЛЕКТРОСНАБЖЕНИЕ ПОДЗЕМНОГО ПЕШЕХОДНОГО ПЕРЕХОДА 
И АСКУЭ НА ПК 3+53
(47161-sonli yig`ma ekspert xulosasiga asosan)</t>
  </si>
  <si>
    <t>РАСЧЕТ
стоимости строительства в текущих ценах по объекту: 
"M39b "Toshkent xalka yo‘li" avtomobil yo‘lining 34-36 km qismi (Temur Malik ko‘chasi)ni rekonstruksiya qilish (1 bosqich)" ob'yektining ishchi loyihasi.
ДРЕНАЖ ПОДЗЕМНОГО ПЕШЕХОДНОГО ПЕРЕХОДА НА ПК 3+53
(47161-sonli yig`ma ekspert xulosasiga asosan)</t>
  </si>
  <si>
    <t>РАСЧЕТ
стоимости строительства в текущих ценах по объекту: 
"M39b "Toshkent xalka yo‘li" avtomobil yo‘lining 34-36 km qismi (Temur Malik ko‘chasi)ni rekonstruksiya qilish (1 bosqich)" ob'yektining ishchi loyihasi.
ПОДЗЕМНЫЙ ПЕШЕХОДНЫЙ ПЕРЕХОД НА ПК 8+60
(47161-sonli yig`ma ekspert xulosasiga asosan)</t>
  </si>
  <si>
    <t>РАСЧЕТ
стоимости строительства в текущих ценах по объекту: 
"M39b "Toshkent xalka yo‘li" avtomobil yo‘lining 34-36 km qismi (Temur Malik ko‘chasi)ni rekonstruksiya qilish (1 bosqich)" ob'yektining ishchi loyihasi.
ЭЛЕКТРОСНАБЖЕНИЕ ПОДЗЕМНОГО ПЕШЕХОДНОГО ПЕРЕХОДА 
И АСКУЭ НА ПК 8+60
(47161-sonli yig`ma ekspert xulosasiga asosan)</t>
  </si>
  <si>
    <t>РАСЧЕТ
стоимости строительства в текущих ценах по объекту: 
"M39b "Toshkent xalka yo‘li" avtomobil yo‘lining 34-36 km qismi (Temur Malik ko‘chasi)ni rekonstruksiya qilish (1 bosqich)" ob'yektining ishchi loyihasi.
ДРЕНАЖ ПОДЗЕМНОГО ПЕШЕХОДНОГО ПЕРЕХОДА НА ПК 8+60
(47161-sonli yig`ma ekspert xulosasiga asosan)</t>
  </si>
  <si>
    <t>РАСЧЕТ
стоимости строительства в текущих ценах по объекту: 
"M39b "Toshkent xalka yo‘li" avtomobil yo‘lining 34-36 km qismi (Temur Malik ko‘chasi)ni rekonstruksiya qilish (1 bosqich)" ob'yektining ishchi loyihasi.
ПУТЕПРОВОД НА ПК 0+945,9 ДО ПК 1+274,42
(47161-sonli yig`ma ekspert xulosasiga asosan)</t>
  </si>
  <si>
    <t>Автомобили-самосвалы грузоподъемностью до 30 т</t>
  </si>
  <si>
    <t>маш.-ч</t>
  </si>
  <si>
    <t>Автогрейдеры среднего типа 99 (135) кВт (л.с.)</t>
  </si>
  <si>
    <t>Автогудронаторы 3500 л</t>
  </si>
  <si>
    <t>Автопогрузчики 5 т</t>
  </si>
  <si>
    <t>Автомобили-самосвалы грузоподъемностью до 10 т</t>
  </si>
  <si>
    <t>Бульдозеры при работе на других видах строительства (кроме водохозяйственного) 96 (130) кВт (л.с.)</t>
  </si>
  <si>
    <t>Гудронаторы ручные</t>
  </si>
  <si>
    <t>Машины поливомоечные 6000 л</t>
  </si>
  <si>
    <t>Резчики швов дисковые</t>
  </si>
  <si>
    <t>Катки дорожные самоходные комбинированные 13 т HAMM ND 110 S/N</t>
  </si>
  <si>
    <t>Катки дорожные 30 т HAMM 35 S/N</t>
  </si>
  <si>
    <t>Катки дорожные самоходные комбинированные больших типоразмеров типа катков фирмы "BOMAG" с рабочей массой от 8,8 до 9,2 т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</si>
  <si>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</si>
  <si>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</si>
  <si>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</si>
  <si>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</si>
  <si>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Автомобили-самосвалы грузоподъемностью до 25 т</t>
  </si>
  <si>
    <t>т</t>
  </si>
  <si>
    <t>Вода</t>
  </si>
  <si>
    <t>м3</t>
  </si>
  <si>
    <t>Гравийно-песчаная смесь</t>
  </si>
  <si>
    <t>Битум</t>
  </si>
  <si>
    <t>Агрегаты сварочные передвижные с номинальным сварочным током 250-400 А с дизельным двигателем</t>
  </si>
  <si>
    <t>Домкраты гидравлические грузоподъемностью 63 т</t>
  </si>
  <si>
    <t>Дрели электрические</t>
  </si>
  <si>
    <t>Краны на автомобильном ходу при работе на монтаже технологического оборудования 10 т</t>
  </si>
  <si>
    <t>Лебедки ручные и рычажные, тяговым усилием 14,72 (1,5) кН (т)</t>
  </si>
  <si>
    <t>Лебедки электрические, тяговым усилием 156,96 (16) кН (т)</t>
  </si>
  <si>
    <t>Подъемники гидравлические высотой подъема 10 м</t>
  </si>
  <si>
    <t>Экскаваторы на гусеничном ходу типа "ATLAS", "VOLVO", "KOMATSU", "HITACHI", "LIEBHER", ХТ 876 (Китай) с емкостью ковша 0,25 м3</t>
  </si>
  <si>
    <t>Установки для сварки ручной дуговой (постоянного тока)</t>
  </si>
  <si>
    <t>Автомобили бортовые грузоподъемностью до 5 т</t>
  </si>
  <si>
    <t>Автомобили бортовые грузоподъемностью до 8 т</t>
  </si>
  <si>
    <t>Перфораторы электрические</t>
  </si>
  <si>
    <t>м</t>
  </si>
  <si>
    <t>компл</t>
  </si>
  <si>
    <t>Дюбели распорные</t>
  </si>
  <si>
    <t>100шт</t>
  </si>
  <si>
    <t>Дюбели для пристрелки</t>
  </si>
  <si>
    <t>10шт</t>
  </si>
  <si>
    <t>Болты строительные с гайками и шайбами</t>
  </si>
  <si>
    <t>кг</t>
  </si>
  <si>
    <t>шт</t>
  </si>
  <si>
    <t>Краска</t>
  </si>
  <si>
    <t>Лак битумный БТ-123</t>
  </si>
  <si>
    <t>Лак электроизоляционный 318</t>
  </si>
  <si>
    <t>Смазка солидол жировой "Ж"</t>
  </si>
  <si>
    <t>Проволока стальная низкоуглеродистая разного назначения оцинкованная диаметром 3,0 мм</t>
  </si>
  <si>
    <t>Резина листовая вулканизованная цветная</t>
  </si>
  <si>
    <t>Бензин авиационный Б-70</t>
  </si>
  <si>
    <t>Электроды диаметром 4 мм Э42</t>
  </si>
  <si>
    <t>Электроды диаметром 4 мм Э42А</t>
  </si>
  <si>
    <t>Роли свинцовые, марки С1 толщиной 1,0 мм</t>
  </si>
  <si>
    <t>Вазелин технический</t>
  </si>
  <si>
    <t>Бирки маркировочные</t>
  </si>
  <si>
    <t>Бирки-оконцеватели</t>
  </si>
  <si>
    <t>Втулки изолирующие</t>
  </si>
  <si>
    <t>Кнопки монтажные</t>
  </si>
  <si>
    <t>1000шт</t>
  </si>
  <si>
    <t>Скобы</t>
  </si>
  <si>
    <t>Дюбели распорные (марка по проекту)</t>
  </si>
  <si>
    <t>Конструкции стальные: индивидуальные решетчатые сварные массой до 0,1 т</t>
  </si>
  <si>
    <t>Гильзы соединительные</t>
  </si>
  <si>
    <t>Колпачки изолирующие</t>
  </si>
  <si>
    <t>Лента К226</t>
  </si>
  <si>
    <t>100м</t>
  </si>
  <si>
    <t>Наконечники кабельные медные</t>
  </si>
  <si>
    <t>Наконечники кабельные</t>
  </si>
  <si>
    <t>Оконцеватели маркировочные</t>
  </si>
  <si>
    <t>Патроны для пристрелки</t>
  </si>
  <si>
    <t>Перемычки гибкие, тип ПГС-50</t>
  </si>
  <si>
    <t>Патрубки</t>
  </si>
  <si>
    <t>Припои оловянно-свинцовые бессурьмянистые марки ПОС30</t>
  </si>
  <si>
    <t>Сжимы ответвительные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</si>
  <si>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</si>
  <si>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СТАЛЬ КРУГЛАЯ Д±10ММ</t>
  </si>
  <si>
    <t>СТАЛЬ УГЛОВАЯ 50х50х5ММ</t>
  </si>
  <si>
    <t>ТРУБА ПВХ-40</t>
  </si>
  <si>
    <t>КАБЕЛЬ СИЛОВОЙ АВВГ-1,0, СЕЧ.4Х16мм2</t>
  </si>
  <si>
    <t>Затраты труда рабочих-строителей</t>
  </si>
  <si>
    <t>чел.-ч</t>
  </si>
  <si>
    <t>Такелажник 2-го разряда</t>
  </si>
  <si>
    <t>Такелажник 3-го разряда</t>
  </si>
  <si>
    <t>Такелажник 4-го разряда</t>
  </si>
  <si>
    <t>Краны на специальном шасси автомобильного типа, грузоподъемность до 25 т</t>
  </si>
  <si>
    <t>Вибраторы глубинные</t>
  </si>
  <si>
    <t>Вибраторы поверхностные</t>
  </si>
  <si>
    <t>Компрессоры передвижные с двигателем внутреннего сгорания давлением до 686 кПа (7 атм.) 5 м3/мин</t>
  </si>
  <si>
    <t>Краны при работе на других видах строительства 8 т</t>
  </si>
  <si>
    <t>Краны на автомобильном ходу при работе на других видах строительства 10 т</t>
  </si>
  <si>
    <t>Краны на автомобильном ходу при работе на других видах строительства (кроме магистральных трубопроводов) 16 т</t>
  </si>
  <si>
    <t>Котлы битумные передвижные 400 л</t>
  </si>
  <si>
    <t>Лебедки электрические, тяговым усилием до 5,79 (0,59) кН (т)</t>
  </si>
  <si>
    <t>Машины шлифовальные электрические</t>
  </si>
  <si>
    <t>Преобразователи сварочные с номинальным сварочным током 315-500 А</t>
  </si>
  <si>
    <t>Подъемники мачтовые строительные 0,5 т</t>
  </si>
  <si>
    <t>Пила электрическая цепная</t>
  </si>
  <si>
    <t>Трамбовки пневматические</t>
  </si>
  <si>
    <t>Станок для гибки арматуры</t>
  </si>
  <si>
    <t>Аппараты для газовой сварки и резки</t>
  </si>
  <si>
    <t>Тягачи седельные 30 т</t>
  </si>
  <si>
    <t>Полуприцепы-тяжеловозы 20 т</t>
  </si>
  <si>
    <t>Бетон тяжелый класса В25 /М-350/</t>
  </si>
  <si>
    <t>Бетон тяжелый, класс В 10 (М150)</t>
  </si>
  <si>
    <t>Щебень из природного камня для строительных работ марка 800, фракция, мм: 20-40</t>
  </si>
  <si>
    <t>м2</t>
  </si>
  <si>
    <t>Гвозди строительные</t>
  </si>
  <si>
    <t>Грунтовка ГФ-021 красно-коричневая</t>
  </si>
  <si>
    <t>Растворитель марки Р-4</t>
  </si>
  <si>
    <t>Катанка горячекатаная в мотках диаметром 6,3-6,5 мм</t>
  </si>
  <si>
    <t>Проволока сварочная легированная диаметром 4 мм</t>
  </si>
  <si>
    <t>Керосин для технических целей марок КТ-1, КТ-2</t>
  </si>
  <si>
    <t>Кислород технический газообразный</t>
  </si>
  <si>
    <t>Натрий фтористый технический, марка А, сорт I</t>
  </si>
  <si>
    <t>Ацетилен газообразный технический</t>
  </si>
  <si>
    <t>Электроды диаметром 4 мм Э46</t>
  </si>
  <si>
    <t>Канаты пеньковые пропитанные</t>
  </si>
  <si>
    <t>Полотно иглопробивное для дорожного строительства "Дорнит-2"</t>
  </si>
  <si>
    <t>10м2</t>
  </si>
  <si>
    <t>Рогожа</t>
  </si>
  <si>
    <t>Пиломатериалы хвойных пород друски обрезные длиной 4-6,5 м, шириной 75-150 мм, толщиной 40-75 мм I сорта</t>
  </si>
  <si>
    <t>Бруски обрезные хвойных пород длиной 4-6,5 м, шириной 75-150 мм, толщиной 40-75 мм, III сорта</t>
  </si>
  <si>
    <t>Доски обрезные хвойных пород длиной 4-6,5 м, шириной 75-150 мм, толщиной 44 мм и более, III сорта</t>
  </si>
  <si>
    <t>Фанера бакелизированная марки ФБС, толщиной 14-18 мм</t>
  </si>
  <si>
    <t>Ветошь</t>
  </si>
  <si>
    <t>Шлифкруги</t>
  </si>
  <si>
    <t>Пропан-бутан, смесь техническая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</si>
  <si>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</si>
  <si>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Щиты из досок толщиной 25 мм</t>
  </si>
  <si>
    <t>Щиты из досок толщиной 40 мм</t>
  </si>
  <si>
    <t>10м</t>
  </si>
  <si>
    <t>Агрегаты для сварки гофрировонных труб</t>
  </si>
  <si>
    <t>Агрегаты сварочные двухпостовые для ручной сварки на тракторе 79 кВт (108 л.с.)</t>
  </si>
  <si>
    <t>Бульдозеры при работе на сооружении магистральных трубопроводов 96 (130) кВт (л.с.)</t>
  </si>
  <si>
    <t>Краны при работе на других видах строительства (кроме монтажа технологического оборудования) 8 т</t>
  </si>
  <si>
    <t>Краны-трубоукладчики для труб диаметром (грузоподъемностью) до 400 мм (6,3 т)</t>
  </si>
  <si>
    <t>Котлы битумные передвижные 1000 л</t>
  </si>
  <si>
    <t>Электростанции передвижные 4 кВт</t>
  </si>
  <si>
    <t>Экскаваторы на гусеничном ходу типа "ATLAS", "VOLVO", "KOMATSU", "HITACHI", "LIEBHER" с емкостью ковша 0,5 м3</t>
  </si>
  <si>
    <t>Бетон тяжелый класса В20 /М-250/ фракции 10-20 мм</t>
  </si>
  <si>
    <t>Щебень из природного камня для строительных работ марка 400, фракция, мм: 10-20</t>
  </si>
  <si>
    <t>Битумы нефтяные строительные для кровельных мастик, марки БНМ-75/35</t>
  </si>
  <si>
    <t>Грунтовка битумная</t>
  </si>
  <si>
    <t>Холст стеклянный ВВГ</t>
  </si>
  <si>
    <t>Мастика клеящая морозостойкая битумно-масляная МБ-50</t>
  </si>
  <si>
    <t>Мастика по проекту</t>
  </si>
  <si>
    <t>Швеллеры N 40 сталь марки Ст0</t>
  </si>
  <si>
    <t>Топливо дизельное</t>
  </si>
  <si>
    <t>Лесоматериалы круглые хвойных пород для строительства диаметром 14-24 см, длиной 3-6,5 м</t>
  </si>
  <si>
    <t>Брезент</t>
  </si>
  <si>
    <t>Материалы гидроизоляционные рулонные</t>
  </si>
  <si>
    <t>Ткань мешочная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</si>
  <si>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</si>
  <si>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Щебень</t>
  </si>
  <si>
    <t>Пилы дисковые электрические</t>
  </si>
  <si>
    <t>Растворонасосы 1 м3/ч</t>
  </si>
  <si>
    <t>Станок камнерезный универсальный</t>
  </si>
  <si>
    <t>Шуруповерты строительно-монтажные</t>
  </si>
  <si>
    <t>Бульдозеры при работе на других видах строительства 79 (108) кВт (л.с.)</t>
  </si>
  <si>
    <t>Краны козловые при работе на монтаже технологического оборудования 32 т</t>
  </si>
  <si>
    <t>Краны на гусеничном ходу при работе на других видах строительства до 16 т</t>
  </si>
  <si>
    <t>Краны на гусеничном ходу при работе на других видах строительства 25 т</t>
  </si>
  <si>
    <t>Краны на гусеничном ходу при работе на других видах строительства 50-63 т</t>
  </si>
  <si>
    <t>Краны на пневмоколесном ходу при работе на других видах строительства 25 т</t>
  </si>
  <si>
    <t>Лебедки электрические, тяговым усилием 19,62 (2) кН (т)</t>
  </si>
  <si>
    <t>Насосы для нагнетания воды, содержащей твердые частицы, подача 45 м3/ч, напор до 55 м</t>
  </si>
  <si>
    <t>Станки для гнутья ручные</t>
  </si>
  <si>
    <t>Бензопилы</t>
  </si>
  <si>
    <t>Растворомешалки для приготовления водоцементных и других растворов 350 л</t>
  </si>
  <si>
    <t>Вибраторы глубинные пневматические</t>
  </si>
  <si>
    <t>Экскаваторы на гусеничном ходу типа "ATLAS", "VOLVO", "KOMATSU", "HITACHI", "LIEBHER","HYUNDAI ROBEX" с емкостью ковша 0,65 м3</t>
  </si>
  <si>
    <t>Автомобили бортовые грузоподъемностью до 10 т</t>
  </si>
  <si>
    <t>маш.ч</t>
  </si>
  <si>
    <t>Экскаваторы одноковшовые дизельные на гусеничном ходу при работе на других видах строительства (кроме водохозяйственного) 0,65 м3</t>
  </si>
  <si>
    <t>Станок для рубки арматуры</t>
  </si>
  <si>
    <t>Кран на автомобильном ходу КС-4874М на базе ISUZI, грузоподъемностью 16 т</t>
  </si>
  <si>
    <t>Станки электрические для резки стержневой арматуры</t>
  </si>
  <si>
    <t>Бетон тяжелый класса В15 /М-200/ фракции 20-40 мм</t>
  </si>
  <si>
    <t>Бетон тяжелый класса В20 /М-250/ фракции 5-10 мм</t>
  </si>
  <si>
    <t>Бетон тяжелый класса В30 /М-400/ фракции 10-20 мм</t>
  </si>
  <si>
    <t>Растворы готовые кладочные тяжелые цементные М-200</t>
  </si>
  <si>
    <t>Раствор готовый кладочный цементный, марка: 25</t>
  </si>
  <si>
    <t>Раствор готовый кладочный цементный, марка: 100</t>
  </si>
  <si>
    <t>Раствор готовый кладочный цементный, марка: 150</t>
  </si>
  <si>
    <t>Винты самонарезающие</t>
  </si>
  <si>
    <t>Известь строительная негашеная комовая, сорт 1</t>
  </si>
  <si>
    <t>Винты самонарезающие с уплотнительной прокладкой 4,8x35</t>
  </si>
  <si>
    <t>Винты самонарезающие с уплотнительной прокладкой 4,8x80</t>
  </si>
  <si>
    <t>Прокладки уплотнительные пенополиуретановые для металлочерепицы</t>
  </si>
  <si>
    <t>Грунтовка</t>
  </si>
  <si>
    <t>Клей для облицовочных работ (сухая смесь)</t>
  </si>
  <si>
    <t>Мастика битумная кровельная горячая</t>
  </si>
  <si>
    <t>Масло индустриальное И-20А</t>
  </si>
  <si>
    <t>Поковки из квадратных заготовок массой 1,8 кг</t>
  </si>
  <si>
    <t>Пленка полиэтиленовая</t>
  </si>
  <si>
    <t>Канифоль сосновая</t>
  </si>
  <si>
    <t>Цемент гипсоглиноземистый расширяющийся</t>
  </si>
  <si>
    <t>Бруски обрезные хвойных пород длиной 4-6,5 м, шириной 75-150 мм, толщиной 40-75 мм, IV сорта</t>
  </si>
  <si>
    <t>Бруски обрезные хвойных пород длиной 4-6,5 м, шириной 75-150 мм, толщиной 100, 125 мм, II сорта</t>
  </si>
  <si>
    <t>Пиломатериалы хвойных пород брусья обрезные длиной 4-6,5 м, шириной 75-150 мм, толщиной 150 мм и более I сорта</t>
  </si>
  <si>
    <t>Доски обрезные хвойных пород длиной 4-6,5 м, шириной 75-150 мм, толщиной 25 мм, III сорта</t>
  </si>
  <si>
    <t>Пиломатериалы хвойных пород доски обрезные длиной 4-6,5 м, шириной 75-150 мм, толщиной 32-40 мм II сорта</t>
  </si>
  <si>
    <t>Пиломатериалы хвойных пород доски обрезные длиной 4-6,5 м, шириной 75-150 мм, толщиной 32-40 мм III сорта</t>
  </si>
  <si>
    <t>Пиломатериалы хвойных пород бруски обрезные длиной 2-3,75 м, шириной 75-150 мм, толщиной 40-75 мм III сорта</t>
  </si>
  <si>
    <t>Пакля пропитанная</t>
  </si>
  <si>
    <t>Раствор цементный М100</t>
  </si>
  <si>
    <t>Проволока вязальная</t>
  </si>
  <si>
    <t>Круг отрезной</t>
  </si>
  <si>
    <t>Смесь сухая для заделки швов</t>
  </si>
  <si>
    <t>ПЕНОПЛАСТ</t>
  </si>
  <si>
    <t>Шурупы строительные</t>
  </si>
  <si>
    <t>AKFIX ДВУХКОМПОНЕНТНЫЙ КЛЕЙ(1ШТ-500ГР)</t>
  </si>
  <si>
    <t>ГРАНИТНЫЕ ПЛИТЫ</t>
  </si>
  <si>
    <t>АРМАТУРА А-400 ДИАМЕТРОМ 18ММ</t>
  </si>
  <si>
    <t>АВТОШПАКЛЕВКА КЛЕЙ(1ШТ-3КГ)</t>
  </si>
  <si>
    <t>СБОРНЫЕ Ж/Б ЛОТКИ ЛК-6</t>
  </si>
  <si>
    <t>АРМАТУРА А-400 ДИАМЕТРОМ 22ММ</t>
  </si>
  <si>
    <t>ПОЛОСОВАЯ СТАЛЬ 150Х150Х10ММ</t>
  </si>
  <si>
    <t>ВЯЗАЛЬНАЯ ПРОВОЛОКА В-1</t>
  </si>
  <si>
    <t>ГОТОВАЯ АРМАТУРА А-240 ДИАМЕТРОМ 6,5ММ ЯЧ.200Х200</t>
  </si>
  <si>
    <t>ПАКЛЯ, ПРОПИТАННАЯ БИТУМОМ</t>
  </si>
  <si>
    <t>СБОРНЫЕ Ж/Б ТРУБЫ МАРКИ Б95 ЗП40.25.10-2</t>
  </si>
  <si>
    <t>Краны на автомобильном ходу при работе на других видах строительства 6,3 т</t>
  </si>
  <si>
    <t>Автомобили-самосвалы грузоподъемностью до 7 т</t>
  </si>
  <si>
    <t>Краны на специальном шасси автомобильного типа, грузоподъемность до 50 т</t>
  </si>
  <si>
    <t>Катки дорожные самоходные гладкие 8 т</t>
  </si>
  <si>
    <t>Катки дорожные самоходные гладкие 13 т</t>
  </si>
  <si>
    <t>Катки дорожные самоходные на пневмоколесном ходу 30 т</t>
  </si>
  <si>
    <t>Установки для сверления отверстий в железобетоне диаметром до 160 мм</t>
  </si>
  <si>
    <t>Тягачи седельные 15 т</t>
  </si>
  <si>
    <t>Бензин растворитель</t>
  </si>
  <si>
    <t>Сверла кольцевые алмазные диаметром 20 мм</t>
  </si>
  <si>
    <t>АРМАТУРА А-240 ДИАМЕТРОМ 6,5ММ</t>
  </si>
  <si>
    <t>Молотки при работе от передвижных компрессорных станций отбойные пневматические</t>
  </si>
  <si>
    <t>Станки с абразивным кругом</t>
  </si>
  <si>
    <t>Бетон тяжелый класса В10</t>
  </si>
  <si>
    <t>Бетон тяжелый класса В35 /М-450/ фракции 5-20 мм</t>
  </si>
  <si>
    <t>Песок для строительных работ</t>
  </si>
  <si>
    <t>Смесь песчано-щебеночная</t>
  </si>
  <si>
    <t>Щебень из природного камня для строительных работ</t>
  </si>
  <si>
    <t>Раствор готовый кладочный цементный, марка: 50</t>
  </si>
  <si>
    <t>Раствор готовый кладочный цементно-известковый, марка: 50</t>
  </si>
  <si>
    <t>Болты анкерные(22х150мм)</t>
  </si>
  <si>
    <t>Герметик профильный нетвердеющий "БУТЭПРОЛ-2"</t>
  </si>
  <si>
    <t>Масла антраценовые</t>
  </si>
  <si>
    <t>Портландцемент общестроительного назначения бездобавочный марки 400</t>
  </si>
  <si>
    <t>Шлакопортландцемент общестроительного и специального назначения марки 400</t>
  </si>
  <si>
    <t>Трубы стальные сварные водогазопроводные с резьбой черные обыкновенные (неоцинкованные) диаметр условного прохода 25 мм, толщина стенки 3,2 мм</t>
  </si>
  <si>
    <t>Болты с гайками и шайбами оцинкованные, диаметр 6 мм</t>
  </si>
  <si>
    <t>Тяжи и анкеры</t>
  </si>
  <si>
    <t>Трубы полиэтиленовые тип и диаметр по проекту</t>
  </si>
  <si>
    <t>Винты с полукруглой головкой длиной 50 мм</t>
  </si>
  <si>
    <t>Гипсовые вяжущие Г-3</t>
  </si>
  <si>
    <t>Клей марки ГИПК-14</t>
  </si>
  <si>
    <t>Проволока медная круглая электротехническая ММ (мягкая), диаметром 1,0-3,0 мм и выше</t>
  </si>
  <si>
    <t>Ацетон технический сорт I</t>
  </si>
  <si>
    <t>Шурупы с полукруглой головкой 2,5х20 мм</t>
  </si>
  <si>
    <t>Шурупы с полукруглой головкой 4х40 мм</t>
  </si>
  <si>
    <t>Конденсатор КТИ</t>
  </si>
  <si>
    <t>Сталь углеродистая обыкновенного качества, марка стали ВСт3пс5-1, круглая диаметром 12 мм</t>
  </si>
  <si>
    <t>Нефрас С4-150/200 (заменитель уайт-спирита)</t>
  </si>
  <si>
    <t>Трубки радиационно-модифицированные термоусаживающиесявнутренний диаметр 60,0/30,0 мм</t>
  </si>
  <si>
    <t>Лента алюминиевая марки АД1Н, шириной 30 мм, толщиной 0,8 мм</t>
  </si>
  <si>
    <t>Вентили автомобильные в сборе</t>
  </si>
  <si>
    <t>Состав для заливки кабельных муфт марки МБ-70</t>
  </si>
  <si>
    <t>Мастика битумно-резиновая МБР изоляционная для защиты алюминиевой оболочки и брони от коррозии</t>
  </si>
  <si>
    <t>Гильзы полиэтиленовые ГП-1 длина 70 ммв нутренний диаметр 6,5 мм</t>
  </si>
  <si>
    <t>Лапромол 294 (полиэфирные смолы и пластмассы)</t>
  </si>
  <si>
    <t>Компонент Вилад (полиэфир)</t>
  </si>
  <si>
    <t>Полиизоцианад д (фенол-формальдегидные смолы и пластмассы)</t>
  </si>
  <si>
    <t>Провода монтажные с пластмассовой изоляцией марки НВ одножильные из медной луженной проволоки конструкцией жилы класса 1 сечением 0,75 мм на номинальное напряжение 600 В</t>
  </si>
  <si>
    <t>1000 м</t>
  </si>
  <si>
    <t>Лента полиэтиленовая с липким слоем толщиной 0,10 мм</t>
  </si>
  <si>
    <t>Резисторы</t>
  </si>
  <si>
    <t>Подрозетники деревянные</t>
  </si>
  <si>
    <t>Полоски и пряжки для крепления проводов</t>
  </si>
  <si>
    <t>Трубы поливинилхлоридные ХВТ</t>
  </si>
  <si>
    <t>Припои малосурьмянистые, марки: ПОССу40-0,5</t>
  </si>
  <si>
    <t>Припои марки ЦОП-40</t>
  </si>
  <si>
    <t>КЛЕММНИК 1Х10(под сечение 2,5мм2)</t>
  </si>
  <si>
    <t>КАБЕЛЬ СИЛОВОЙ ВВГ-0,66 сеч.3х1,5мм2</t>
  </si>
  <si>
    <t>ПРОВОД МЕДНЫЙ СЕЧ.1Х2,5мм2,ПВ1</t>
  </si>
  <si>
    <t>СТАЛЬ ПОЛОСОВАЯ 40х4ММ</t>
  </si>
  <si>
    <t>МЕТИЗ</t>
  </si>
  <si>
    <t>КОРОБКА ОТВЕТВИТЕЛЬНАЯ У194</t>
  </si>
  <si>
    <t>СТАЛЬ УГЛОВАЯ 32х32х4ММ</t>
  </si>
  <si>
    <t>МУФТА ТЕРМОУСАЖИВАЕМАЯ 4ПСТ-Б-1-2,5-4</t>
  </si>
  <si>
    <t>ТРУБА СТАЛЬНАЯ ВОДОГАЗОПРОВОДНАЯ ДИАМЕТРОМ 100Х4,5ММ</t>
  </si>
  <si>
    <t>ТРУБА ПВХ-25</t>
  </si>
  <si>
    <t>ШКАФ АСКУЭ НЕСТАНДАРТИЗИРОВАННЫЙ НА МЕТАЛЛОКОНСТРУКЦИИ РАЗМЕРОМ(600/600/200)</t>
  </si>
  <si>
    <t>Блок испытательный БИ-6</t>
  </si>
  <si>
    <t>Блок испытательный БИ-4</t>
  </si>
  <si>
    <t>комп</t>
  </si>
  <si>
    <t>GSM-модем</t>
  </si>
  <si>
    <t>БЛОК ПИТАНИЯ 220/24В БП-24</t>
  </si>
  <si>
    <t>Пиломатериалы хвойных пород доски обрезные длиной 4-6,5 м, шириной 75-150 мм, толщиной 25 мм II сорта</t>
  </si>
  <si>
    <t>https://www.prom.uz/ads/aceton-2/</t>
  </si>
  <si>
    <t>Болты сборочные с гайками и шайбами по классу прочности 5,8</t>
  </si>
  <si>
    <t>https://flagma.uz/ru/kontaktory-kti-iek-o1766961.html</t>
  </si>
  <si>
    <t>Гайки установочные заземляющие</t>
  </si>
  <si>
    <t>https://izolelektro.ru/product/trubki-radplast-t-2-60-30-samozatuhayushhie/</t>
  </si>
  <si>
    <t>https://glotr.uz/ventil-klapan-dla-beskamernyh-sin-avtomobilej-tr-414-p36138/</t>
  </si>
  <si>
    <t>https://supl.biz/lapromol-294-p11494657/</t>
  </si>
  <si>
    <t>https://www.ssd.ru/germetik-vilad-31-2-po-70gr-dlya-mgnm-19-29-20-kompl/</t>
  </si>
  <si>
    <t>https://flagma.uz/ru/lenta-lipkaya-pvh-v-tashkente-pvh-lenta-v-o1796930.html</t>
  </si>
  <si>
    <t>https://www.prom.uz/ads/komplekty-rezistorov-rezistory-s2-29v-499-i-100-om-01101224/</t>
  </si>
  <si>
    <t>Лента ФУМ</t>
  </si>
  <si>
    <t>ВЫКЛЮЧАТЕЛЬ АВТОМАТИЧЕСКИЙ НА 16А</t>
  </si>
  <si>
    <t>ВЫКЛЮЧАТЕЛЬ АВТОМАТИЧЕСКИЙ НА 40А</t>
  </si>
  <si>
    <t>КАБЕЛЬ КОНТРОЛЬНЫЙ КВВГ-1.0,СЕЧ.3Х2,5 мм2</t>
  </si>
  <si>
    <t>КАБЕЛЬ СИЛОВОЙ ВВГнг-0,66, СЕЧ.3Х2,5мм2</t>
  </si>
  <si>
    <t>ЛЕНТА СВЕТОДИОДНАЯ, 220В,16ВТ LED-16</t>
  </si>
  <si>
    <t>СВЕТИЛЬНИК СВЕТОДИОДНЫЙ НАСТЕННЫЙ,220В, 24Вт LED-24</t>
  </si>
  <si>
    <t>СВЕТИЛЬНИК СВЕТОДИОДНЫЙ ПОТОЛОЧНЫЙ, 220В,18Вт LED-18</t>
  </si>
  <si>
    <t>КЛЕММНАЯ КОЛОДКА 2,5ММ(1ШТ-10)</t>
  </si>
  <si>
    <t>ВЫКЛЮЧАТЕЛЬ АВТОМАТИЧЕСКИЙ ОДНОПОЛЮСНОЙ ДО 4А ТИПА ВА63-1Р-4</t>
  </si>
  <si>
    <t>ВЫКЛЮЧАТЕЛЬ АВТОМАТИЧЕСКИЙ ОДНОПОЛЮСНОЙ ДО 6А ТИПА ВА63-1Р-6</t>
  </si>
  <si>
    <t>ВЫКЛЮЧАТЕЛЬ АВТОМАТИЧЕСКИЙ ОДНОПОЛЮСНОЙ ДО 10А ТИПА ВА63-1Р-10</t>
  </si>
  <si>
    <t>ФОТОРЕЛЕ Фр-602-550ВА</t>
  </si>
  <si>
    <t>https://glotr.uz/fotorele-fr-602-5500va-ip44-seryj-iek-p965121/</t>
  </si>
  <si>
    <t>ПУСКАТЕЛЬ МАГНИТНЫЙ 25А, LGID3210</t>
  </si>
  <si>
    <t>https://www.prom.uz/ads/kontaktor-lc1-d3210/</t>
  </si>
  <si>
    <t>ТРУБЫ ПВХ ВЫСОКОГО ДАВЛЕНИЯ С НАРУЖНЫМ ДЕАМЕТРОМ ПВХ110 мм</t>
  </si>
  <si>
    <t>КАБЕЛЬ СИЛОВОЙ ВВГнг-0,66 СЕЧ.5Х4мм2</t>
  </si>
  <si>
    <t>КАБЕЛЬ СИЛОВОЙ КВВ-1,0, СЕЧ.3Х4мм2</t>
  </si>
  <si>
    <t>КАБЕЛЬ СИЛОВОЙ ВВГнг-0,66, СЕЧ.3Х4мм2</t>
  </si>
  <si>
    <t>https://stroyka.uz/offer/mufta-soedinitelnaya-4pst-b-1-150-240-449393</t>
  </si>
  <si>
    <t>КОНДЕНСАТОРНАЯ РЕГУЛИРУЕМАЯ МНОГОСТУПЕНЧАТАЯ ГАБАРИТЫ УКМ-0,4-2,5</t>
  </si>
  <si>
    <t>https://glotr.uz/ukrm-04-kv-200-kvar-p193031/</t>
  </si>
  <si>
    <t>СТАНЦИЯ УПРАВЛЕНИЯПОГРУЖНЫМ КАНАЛИЗВЦИОННЫМ НАСОСОМ "АКВАРОБОТ ТУРБИПРЕСС" 1,5кВТ, 220В</t>
  </si>
  <si>
    <t>https://unipump-shop.ru/avtomatika/blok-upravleniya-nasosom-unipump-turbipress-1-5-kvt</t>
  </si>
  <si>
    <t>ВЫКЛЮЧАТЕЛЬ АВТОМАТИЧЕСКИЙ НА 4А</t>
  </si>
  <si>
    <t>ВЫКЛЮЧАТЕЛЬ АВТОМАТИЧЕСКИЙ НА 25А</t>
  </si>
  <si>
    <t>ВЫКЛЮЧАТЕЛЬ АВТОМАТИЧЕСКИЙ НА 32А</t>
  </si>
  <si>
    <t>ЩИТ СИЛОВОЙ РАСПРЕДЕЛИТЕЛЬНЫЙ ЩРВ-18М-1Р31</t>
  </si>
  <si>
    <t>https://stroyka.uz/offer/askue-shu-shchit</t>
  </si>
  <si>
    <t>СЧЕТЧИК ЭЛЕКТРОННЫЙ "ТЕ-73"</t>
  </si>
  <si>
    <t>https://glotr.uz/3-faznyj-scetcik-elektroenergii-te73-sg-1-3-380v-5-10a-p848634/</t>
  </si>
  <si>
    <t>https://glotr.uz/bloki-ispytatelnye-bi-4-bi-6-p677011/</t>
  </si>
  <si>
    <t>https://stroyka.uz/offer/preobrazovatel-interfeisov-rs-485rs-232-v-ethernet-c2000-ethernet</t>
  </si>
  <si>
    <t>https://glotr.uz/gprs-modem-siemenscinterion-mc52i-terminal-p46691/</t>
  </si>
  <si>
    <t>https://stroyka.uz/offer/blok-pitaniya-bp-2-5-24-rossiya-597446</t>
  </si>
  <si>
    <t>Катки дорожные прицепные на пневмоколесном ходу 25 т</t>
  </si>
  <si>
    <t>Катки дорожные самоходные на пневмоколесном ходу 16 т</t>
  </si>
  <si>
    <t>Передвижной компрессор с дизельным двигателем MOBILAIR М43</t>
  </si>
  <si>
    <t>Машины бурильные на тракторе 85 (115) кВт (л.с.) глубиной бурения 3,5 м</t>
  </si>
  <si>
    <t>Тракторы на гусеничном ходу 79 (108) кВт (л.с.)</t>
  </si>
  <si>
    <t>Самоходная гидравлическая установка GAYK HRE 1000</t>
  </si>
  <si>
    <t>Дорожная фреза SF 1000C</t>
  </si>
  <si>
    <t>Асфальтобетонные смеси горячие плотные мелкозернистые типа Б марки I</t>
  </si>
  <si>
    <t>Асфальтобетонная смесь пористая крупнозернистая</t>
  </si>
  <si>
    <t>Кирпич керамический или силикатный разм.250х120х65</t>
  </si>
  <si>
    <t>Цементно-песчаный раствор</t>
  </si>
  <si>
    <t>Раствор готовый кладочный цементный, марка 50</t>
  </si>
  <si>
    <t>Раствор готовый кладочный цементный, марка 100</t>
  </si>
  <si>
    <t>Щебень из естественного камня для строительных работ М-800 фракции 40-70 мм</t>
  </si>
  <si>
    <t>Бетон тяжелый, класс В 15 (М200)</t>
  </si>
  <si>
    <t>Бумага ролевая</t>
  </si>
  <si>
    <t>Болты с шестигранной головкой диаметром резьбы 10 мм</t>
  </si>
  <si>
    <t>Лак масляный МА-592</t>
  </si>
  <si>
    <t>Грунтовка В-КФ-093 красно-коричневая, серая, черная</t>
  </si>
  <si>
    <t>Краски перхлорвиниловые</t>
  </si>
  <si>
    <t>Растворители для лакокрасочных материалов Р-4А</t>
  </si>
  <si>
    <t>Бетон жесткий (ТОЩИЙй) укатываемый М 75 (В ПЛОТНОМ ТЕЛЕ)</t>
  </si>
  <si>
    <t>Мастика битумно-латексная кровельная</t>
  </si>
  <si>
    <t>Ткань стеклянная изоляционная И-200, толщиной 0,2 мм</t>
  </si>
  <si>
    <t>Шурупы с полукруглой головкой 8х100 мм</t>
  </si>
  <si>
    <t>Пиломатериалы хвойных пород брусья необрезные длиной 4-6,5 м, все ширины, толщиной 100, 125 мм IV сорта</t>
  </si>
  <si>
    <t>Пиломатериалы хвойных пород доски необрезные длиной 2-3,75 м, все ширины, толщиной 32-40 мм IV сорта</t>
  </si>
  <si>
    <t>https://stroyka.uz/offer/koronka-almaznaya-sverlo-diamond-plus-milwaukee-d-20-mm-447833</t>
  </si>
  <si>
    <t>Битумная эмульсия</t>
  </si>
  <si>
    <t>"Дорожные работы" 1.23 треугольные 700мм</t>
  </si>
  <si>
    <t>МЕТАЛЛИЧЕСКАЯ ТРУБА Д±57ММ</t>
  </si>
  <si>
    <t>Ж/Б ЛОТКИ ЛК-6</t>
  </si>
  <si>
    <t>ПОЛОСОВАЯ СТАЛЬ 200Х200Х10ММ</t>
  </si>
  <si>
    <t>АРМАТУРА А-I ДИАМЕТРОМ 6,5ММ</t>
  </si>
  <si>
    <t>АРМАТУРА А-III ДИАМЕТРОМ 12ММ</t>
  </si>
  <si>
    <t>https://glotr.uz/sotovyj-polikarbonat-leksan-12000x2100x10mm-p112833/</t>
  </si>
  <si>
    <t>ПРОФИЛЬНАЯ ТРУБА 20Х20Х2</t>
  </si>
  <si>
    <t>ПРОФИЛЬНАЯ ТРУБА 10Х10Х1ММ</t>
  </si>
  <si>
    <t>ПРОФИЛЬНАЯ ТРУБА 25Х25Х3</t>
  </si>
  <si>
    <t>ПРОФИЛЬНАЯ ТРУБА 50Х25Х3</t>
  </si>
  <si>
    <t>ПРОФИЛЬНАЯ ТРУБА 50Х50Х3</t>
  </si>
  <si>
    <t>МЕТАЛЛИЧЕСКИЕ УРНЫ</t>
  </si>
  <si>
    <t>СКАМЕЙКА</t>
  </si>
  <si>
    <t>ПВХ ТРУБА Д±160ММ</t>
  </si>
  <si>
    <t>ТРУБЫ ГОФРИРОВАННЫЕ ДИАМЕТРОМ 300ММ</t>
  </si>
  <si>
    <t>СБОРНЫЕ Ж/Б ЛОТКИ ЛД-3</t>
  </si>
  <si>
    <t>АРМАТУРА А-240 ДИАМЕТРОМ 6,5ММ, РАЗМЕРОМ ЯЧЕЕК 200Х200</t>
  </si>
  <si>
    <t>ГИПСОКАРТОН</t>
  </si>
  <si>
    <t>ТРУБА 50Х3,5 L-3,7М</t>
  </si>
  <si>
    <t>СТЕРЖЕНЬ Д±14 L-98,7М</t>
  </si>
  <si>
    <t>ТРУБА 50Х3 L-571,2М</t>
  </si>
  <si>
    <t>https://glotr.uz/granit-kuksaroj-sero-bezevyj-polirovannyj-18h300-p1000444/</t>
  </si>
  <si>
    <t>АРМАТУРА А240 ДИАМЕТРОМ 6,5ММ(ДЛЯ КРЕПЛЕНИЯ ГРАНИТА)</t>
  </si>
  <si>
    <t>АЛЛЮМИНИЕВЫЙ ПРОФИЛЬ 30Х50Х3</t>
  </si>
  <si>
    <t>АЛЮКАБОНД</t>
  </si>
  <si>
    <t>https://flagma.uz/ru/oblicovka-poverhnostey-panelyami-alyukobond-o1800553.html</t>
  </si>
  <si>
    <t>АНКЕРНАЯ АРМАТУРА А400 ДИАМЕТРОМ 12ММ</t>
  </si>
  <si>
    <t>ПОЛОСОВАЯ СТАЛЬ 30Х4ММ</t>
  </si>
  <si>
    <t>УГОЛОК 50Х50Х3ММ</t>
  </si>
  <si>
    <t>ГРАНИТНЫЕ ПЛИТЫ ДЛЯ ЛЕСТНИЦ</t>
  </si>
  <si>
    <t>ГРАНИТНЫЕ ПЛИТЫ ДЛЯ ПАНДУСОВ</t>
  </si>
  <si>
    <t>СБОРНЫХ Ж/Б ОГРАЖДЕНИЙ РП300.35</t>
  </si>
  <si>
    <t>https://glotr.uz/poliizol-efp-4-dla-krovli-s-zasitnym-sloem-p49210/</t>
  </si>
  <si>
    <t>АРМАТУРА А-400 ДИАМЕТРОМ 6,5ММ</t>
  </si>
  <si>
    <t>СБОРНЫЕ Ж/Б БЛОКИ ПОДПОРНЫХ СТЕН БПС-5,1(4,93М3)</t>
  </si>
  <si>
    <t>СБОРНЫЕ Ж/Б БЛОКИ ПОДПОРНЫХ СТЕН БПС-5,6(5,3М3)</t>
  </si>
  <si>
    <t>СБОРНЫЕ Ж/Б БЛОКИ ПОДПОРНЫХ СТЕН БПС-7,0(6,33М3)</t>
  </si>
  <si>
    <t>Сигнальные предупреждающие маячки</t>
  </si>
  <si>
    <t>«Направление поворота» 1.31.1 прямоугольные 300х900мм</t>
  </si>
  <si>
    <t>«Направление поворота» 1.31.2 прямоугольные 300х900мм</t>
  </si>
  <si>
    <t>"Конец зоны всех ограничений" 3.31 круглые 700мм</t>
  </si>
  <si>
    <t>«Конец полосы» 5.8.6 квадратные 500мм</t>
  </si>
  <si>
    <t>"Начало полосы". 5.8.4 квадратные 500мм</t>
  </si>
  <si>
    <t>"Объезд препятствия слева" 4.2.2 круглые 700мм</t>
  </si>
  <si>
    <t>"Объезд препятствия справа" 4.2.1 круглые 700мм</t>
  </si>
  <si>
    <t>"Преимущество встречного движения" 2.6 круглые 700мм</t>
  </si>
  <si>
    <t>"Ограничение максимальной скорости" 30-км/ч 3.24 круглые 700мм</t>
  </si>
  <si>
    <t>Ограничение максимальной скорости" 50-км/ч 3.24 круглые 700мм</t>
  </si>
  <si>
    <t>"Преимущество перед встречным движением" 2.7 квадратные 500мм</t>
  </si>
  <si>
    <t>"Сужение дороги" 1.18.2-справа, треугольные 700мм</t>
  </si>
  <si>
    <t>"Сужение дороги" 1.18.3-слева, треугольные 700мм</t>
  </si>
  <si>
    <t>Бульдозеры при работе на других видах строительства (кроме водохозяйственного) 59 (80) кВт (л.с.)</t>
  </si>
  <si>
    <t>Горелки газопламенные</t>
  </si>
  <si>
    <t>Гамма-дефектоскопы с толщиной просвечиваемой стали до 80 мм</t>
  </si>
  <si>
    <t>Краны-трубоукладчики для труб диаметром (грузоподъемностью) до 700 мм (12,5 т)</t>
  </si>
  <si>
    <t>Краскораспылители ручные</t>
  </si>
  <si>
    <t>Лаборатории для контроля сварных соединений высокопроходимые, передвижные</t>
  </si>
  <si>
    <t>Машины для очистки и грунтовки труб диаметром 600-800 мм</t>
  </si>
  <si>
    <t>Машины для очистки и изоляции полимерными лентами труб диаметром 600-800 мм</t>
  </si>
  <si>
    <t>Прицепы тракторные 2 т</t>
  </si>
  <si>
    <t>Спецавтомашины, грузоподъемность до 8 т, вездеход</t>
  </si>
  <si>
    <t>Тракторы на пневмоколесном ходу 29 кВт (40 л.с.)</t>
  </si>
  <si>
    <t>Установки для сушки труб диаметром до 500 мм</t>
  </si>
  <si>
    <t>Трубоукладчики для труб диаметром до 400 мм, грузоподъемность 6,3 т</t>
  </si>
  <si>
    <t>Полотенце мягкое для труб диаметром до 300 мм</t>
  </si>
  <si>
    <t>Кирпич глиняный обыкновенный М-75</t>
  </si>
  <si>
    <t>Пленка радиографическая рулонная</t>
  </si>
  <si>
    <t>Коробки соединительные</t>
  </si>
  <si>
    <t>Глина</t>
  </si>
  <si>
    <t>Глина шамотная</t>
  </si>
  <si>
    <t>Битумы нефтяные строительные марки БН-90/10</t>
  </si>
  <si>
    <t>Битумы нефтяные строительные марки БН-50/50</t>
  </si>
  <si>
    <t>Бумага оберточная листовая</t>
  </si>
  <si>
    <t>1000м2</t>
  </si>
  <si>
    <t>Гайки шестигранные диаметр резьбы 10 мм</t>
  </si>
  <si>
    <t>Ковер</t>
  </si>
  <si>
    <t>Грунтовка ФЛ-03К коричневая</t>
  </si>
  <si>
    <t>Растворители для лакокрасочных материалов Р-4</t>
  </si>
  <si>
    <t>Клей фенолполивинилацетатный марки БФ-2, БФ-2Н, сорт высший</t>
  </si>
  <si>
    <t>Эмаль ХВ-125 серебристая</t>
  </si>
  <si>
    <t>Проволока черная диаметром 3 мм</t>
  </si>
  <si>
    <t>Пленка оберточная ПЭКОМ, толщиной 0,6 мм</t>
  </si>
  <si>
    <t>Лента поливилхлоридная липкая, толщиной 0,4 мм</t>
  </si>
  <si>
    <t>Лента термоусаживающаяся из полиэтилена шириной 440 мм</t>
  </si>
  <si>
    <t>Сталь полосовая спокойная марки Ст3сп, шириной 50-200 мм толщиной 4-5 мм</t>
  </si>
  <si>
    <t>Каболка</t>
  </si>
  <si>
    <t>Ксилол нефтяной марки А</t>
  </si>
  <si>
    <t>Электроды диаметром 6 мм Э42А</t>
  </si>
  <si>
    <t>Бруски обрезные хвойных пород длиной 4-6,5 м, шириной 75-150 мм, толщиной 40-75 мм, II сорта</t>
  </si>
  <si>
    <t>Пиломатериалы хвойных пород доски обрезные длиной 2-3,75 м, шириной 75-150 мм, толщиной 32-40 мм III сорта</t>
  </si>
  <si>
    <t>Краны стальные газовые шаровые равнопроходные</t>
  </si>
  <si>
    <t>Зажимы плашечные</t>
  </si>
  <si>
    <t>Хомуты стальные</t>
  </si>
  <si>
    <t>Бетон тяжелый, класс В 12,5 (М150)</t>
  </si>
  <si>
    <t>Песок для строительных работ природный</t>
  </si>
  <si>
    <t>Болты с гайками и шайбами для санитарно-технических работ, диаметром 20-22 мм</t>
  </si>
  <si>
    <t>Праймер эпоксидный</t>
  </si>
  <si>
    <t>Трубка контрольная</t>
  </si>
  <si>
    <t>Плиты сборные железобетонные под ковер</t>
  </si>
  <si>
    <t>Шар резиновый запорный</t>
  </si>
  <si>
    <t>Сталь угловая, равнополочная, марка стали ВСт3кп2 размером 50х50х5 мм</t>
  </si>
  <si>
    <t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50 мм, толщиной стенки, мм: 3,0</t>
  </si>
  <si>
    <t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150 мм, толщиной стенки, мм: 5,0</t>
  </si>
  <si>
    <t>ЗАГЛУШКА ДИАМ.57Х4</t>
  </si>
  <si>
    <t>ТРУБА СТАЛЬНЫХ ГАЗОПРОВОДНАЯ ДИАМЕТРОМ ДО 159Х4,5 ММ</t>
  </si>
  <si>
    <t>КАБЕЛЬ АВВГ2Х6</t>
  </si>
  <si>
    <t>1000М</t>
  </si>
  <si>
    <t>контрольнАЯ трубА СЗК-20-00 У1-17-2</t>
  </si>
  <si>
    <t>ПРОТЕКТОРА ТИПА ПМ-20У СЗК-36-00 У1-5</t>
  </si>
  <si>
    <t>ШТУЦЕР</t>
  </si>
  <si>
    <t>ЗАДВИЖКА 30Ч47бк4</t>
  </si>
  <si>
    <t>ТРУБЫ МЕТАЛЛИЧЕСКИЕ ДИАМЕТРОМ 57ММ ТОЛЩИНОЙ СТЕНКИ 3,5 ММ</t>
  </si>
  <si>
    <t>СТАЛЬНОЙ ОТВОД 45 гр.76Х4</t>
  </si>
  <si>
    <t>СТАЛЬНОЙ ОТВОД 90 гр.57Х4</t>
  </si>
  <si>
    <t>ФУТЛЯР ДИАМ.159Х4,5</t>
  </si>
  <si>
    <t>ТРУБА СТАЛЬНЫХ ГАЗОПРОВОДНАЯ ДИАМЕТРОМ ДО 57Х3,5 ММ</t>
  </si>
  <si>
    <t>ТРУБЫ МЕТАЛЛИЧЕСКИЕ ДИАМЕТРОМ 79ММ ТОЛЩИНОЙ СТЕНКИ 3,5 ММ</t>
  </si>
  <si>
    <t>СТАЛЬНОЙ ОТВОД 60 гр.76Х4</t>
  </si>
  <si>
    <t>СТАЛЬНОЙ ОТВОД 90 гр.159Х5</t>
  </si>
  <si>
    <t>СТАЛЬНОЙ ОТВОД 90 гр.76Х4</t>
  </si>
  <si>
    <t>ТРУБА СТАЛЬНЫХ ГАЗОПРОВОДНАЯ ДИАМЕТРОМ ДО 65Х3,5 ММ</t>
  </si>
  <si>
    <t>ТРУБЫ МЕТАЛЛИЧЕСКИЕ ДИАМЕТРОМ 159ММ ТОЛЩИНОЙ СТЕНКИ 4,5 ММ</t>
  </si>
  <si>
    <t>ФУТЛЯР ДИАМ.273Х4,5</t>
  </si>
  <si>
    <t>Агрегаты сварочные передвижные с номинальным сварочным током 250-400 А с бензиновым двигателем</t>
  </si>
  <si>
    <t>Краны-трубоукладчики для труб диаметром (грузоподъемностью) 800-1000 мм (35 т)</t>
  </si>
  <si>
    <t>Краски масляные и алкидные земляные, готовые к применению сурик железный МА-15, ПФ-14</t>
  </si>
  <si>
    <t>Масло дизельное моторное М-10ДМ</t>
  </si>
  <si>
    <t>Доски обрезные хвойных пород длиной 4-6,5 м, шириной 75-150 мм, толщиной 44 мм и более, IV сорта</t>
  </si>
  <si>
    <t>Камень</t>
  </si>
  <si>
    <t>СБОРНЫЕ Ж/Б ПЛИТЫ ФУНДАМЕНТА ПД 3.2.24</t>
  </si>
  <si>
    <t>АРМАТУРНАЯ СЕТА 100Х100Х6</t>
  </si>
  <si>
    <t>УГОЛКИ 75Х75Х5</t>
  </si>
  <si>
    <t>АРМАТУРА А-III Д-12</t>
  </si>
  <si>
    <t>ТРУБЫ МЕТАЛЛИЧЕСКИЕ ДИАМЕТРОМ 800 ММ ТОЛЩИНОЙ СТЕНКИ 11ММ</t>
  </si>
  <si>
    <t>СЕТКА ИЗ АРМАТУРА А-I</t>
  </si>
  <si>
    <t>СБОРНЫЕ Ж/Б ПРЯМОУГОЛЬНЫЕ ТРУБЫ ОТВЕРСТИЕМ 2,0Х2,0М БЛОК №48</t>
  </si>
  <si>
    <t>НАДСТАВКА ТС1(1шт-71,72кг)</t>
  </si>
  <si>
    <t>ШТЫРЬ Ш-20-2-К30</t>
  </si>
  <si>
    <t>СТАЛЬ КРУГЛАЯ Д±10ММ ДЛИНОЙ 0,005М</t>
  </si>
  <si>
    <t>СТАЛЬ КРУГЛАЯ Д±10ММ ДЛИНОЙ 0,29М</t>
  </si>
  <si>
    <t>УГОЛОК РАЗМЕРОМ 50Х50Х4,5 ДЛИНОЙ 0,53М</t>
  </si>
  <si>
    <t>УГОЛОК РАЗМЕРОМ 70Х70Х5 ДЛИНОЙ 0,31М</t>
  </si>
  <si>
    <t>УГОЛОК РАЗМЕРОМ 70Х70Х5 ДЛИНОЙ 1,46М</t>
  </si>
  <si>
    <t>УГОЛОК РАЗМЕРОМ 80Х80Х6 ДЛИНОЙ 3,35М</t>
  </si>
  <si>
    <t>Агрегаты для сварки полиэтиленовых труб</t>
  </si>
  <si>
    <t>Домкраты гидравлические грузоподъемностью до 100 т</t>
  </si>
  <si>
    <t>Раствор цементно-известковый 1:1:6</t>
  </si>
  <si>
    <t>Гвозди строительные с плоской головкой 1,6х50 мм</t>
  </si>
  <si>
    <t>Краски сухие для внутренних работ</t>
  </si>
  <si>
    <t>Толь с крупнозернистой посыпкой гидроизоляционный марки ТГ-350</t>
  </si>
  <si>
    <t>Сетка тканая с квадратными ячейками N 05 без покрытия</t>
  </si>
  <si>
    <t>Раствор готовый кладочный (состав и марка по проекту)</t>
  </si>
  <si>
    <t>ЛЕГКОБЕТОННЫЕ КАМНИ(ШЛАКОБЛОКИ)</t>
  </si>
  <si>
    <t>ТРУБЫ ПОЛИЭТИЛЕНОВЫЕ Д±100ММ</t>
  </si>
  <si>
    <t>РЕЙКИ И БРУСЬЯ РАЗМ.30Х40ММ ДЛЯ ОБРЕШЕТКИ</t>
  </si>
  <si>
    <t>Всего 
стоимость 
без НДС 
(тыс.сум)</t>
  </si>
  <si>
    <t>ТУНГИ ЕРИТИШ ЧИРОКЛАРИНИ УРНАТИШ</t>
  </si>
  <si>
    <t>Прочие затраты подрядчика 18,0%  (тыс.сум)</t>
  </si>
  <si>
    <t>Эксплуатация 
машин и механизмов (тыс.сум)</t>
  </si>
  <si>
    <t>ВСЕГО:</t>
  </si>
  <si>
    <t>АСОС ВА КОПЛАМА КУРИШ ИШЛАРИ</t>
  </si>
  <si>
    <t>Оборудование
(тыс.сум)</t>
  </si>
  <si>
    <t xml:space="preserve">СВОДНАЯ ТАБЛИЦА ЗАТРАТ
СТОИМОСТИ СТРОИТЕЛЬСТВА В ТЕКУЩИХ ЦЕНАХ ПО ОБЪЕКТУ: 
Хатирчи туман Тамабахрин мфйнинг 1,2 км қисмини туну кун 24-7
хизмат кўрсатиш режимда ишловчи савдо ва маиший хизмат кўрсатувчи
кўчага айлантириш.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</si>
</sst>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_р_._-;\-* #,##0.00_р_._-;_-* &quot;-&quot;??_р_._-;_-@_-"/>
    <numFmt numFmtId="165" formatCode="#,##0.0"/>
    <numFmt numFmtId="166" formatCode="0.000"/>
    <numFmt numFmtId="167" formatCode="#,##0.000"/>
    <numFmt numFmtId="168" formatCode="#,##0.0000"/>
    <numFmt numFmtId="169" formatCode="#,##0.00000"/>
    <numFmt numFmtId="170" formatCode="_-* #,##0_р_._-;\-* #,##0_р_._-;_-* &quot;-&quot;??_р_._-;_-@_-"/>
  </numFmts>
  <fonts count="15" x14ac:knownFonts="1">
    <font>
      <sz val="11"/>
      <color theme="1"/>
      <name val="Calibri"/>
      <family val="2"/>
      <scheme val="minor"/>
    </font>
    <font>
      <sz val="10"/>
      <name val="Helv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Times New Roman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 Cyr"/>
      <family val="1"/>
      <charset val="204"/>
    </font>
    <font>
      <sz val="11"/>
      <color indexed="8"/>
      <name val="Calibri"/>
      <family val="2"/>
    </font>
    <font>
      <sz val="8"/>
      <name val="Calibri"/>
      <family val="2"/>
    </font>
    <font>
      <sz val="10"/>
      <color rgb="FFC00000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rgb="FFFF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8" fillId="0" borderId="0"/>
    <xf numFmtId="0" fontId="1" fillId="0" borderId="0"/>
    <xf numFmtId="0" fontId="4" fillId="0" borderId="0"/>
    <xf numFmtId="0" fontId="1" fillId="0" borderId="0"/>
    <xf numFmtId="0" fontId="5" fillId="0" borderId="0"/>
    <xf numFmtId="0" fontId="1" fillId="0" borderId="0"/>
    <xf numFmtId="164" fontId="9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0"/>
    <xf numFmtId="164" fontId="9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3" fontId="2" fillId="2" borderId="1" xfId="3" applyNumberFormat="1" applyFont="1" applyFill="1" applyBorder="1" applyAlignment="1">
      <alignment horizontal="center" vertical="center" wrapText="1"/>
    </xf>
    <xf numFmtId="165" fontId="2" fillId="2" borderId="1" xfId="3" applyNumberFormat="1" applyFont="1" applyFill="1" applyBorder="1" applyAlignment="1">
      <alignment horizontal="center" vertical="center" wrapText="1"/>
    </xf>
    <xf numFmtId="3" fontId="3" fillId="0" borderId="1" xfId="3" applyNumberFormat="1" applyFont="1" applyFill="1" applyBorder="1" applyAlignment="1">
      <alignment horizontal="center" vertical="center"/>
    </xf>
    <xf numFmtId="3" fontId="2" fillId="3" borderId="1" xfId="4" applyNumberFormat="1" applyFont="1" applyFill="1" applyBorder="1" applyAlignment="1">
      <alignment horizontal="center" vertical="center"/>
    </xf>
    <xf numFmtId="165" fontId="3" fillId="0" borderId="1" xfId="3" applyNumberFormat="1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3" fontId="3" fillId="3" borderId="1" xfId="6" applyNumberFormat="1" applyFont="1" applyFill="1" applyBorder="1" applyAlignment="1">
      <alignment horizontal="center" vertical="center"/>
    </xf>
    <xf numFmtId="3" fontId="2" fillId="3" borderId="1" xfId="6" applyNumberFormat="1" applyFont="1" applyFill="1" applyBorder="1" applyAlignment="1">
      <alignment horizontal="center" vertical="center"/>
    </xf>
    <xf numFmtId="3" fontId="3" fillId="0" borderId="0" xfId="6" applyNumberFormat="1" applyFont="1" applyFill="1" applyBorder="1" applyAlignment="1">
      <alignment horizontal="center" vertical="center"/>
    </xf>
    <xf numFmtId="0" fontId="2" fillId="3" borderId="1" xfId="4" applyFont="1" applyFill="1" applyBorder="1" applyAlignment="1">
      <alignment horizontal="center" vertical="center"/>
    </xf>
    <xf numFmtId="3" fontId="3" fillId="0" borderId="0" xfId="4" applyNumberFormat="1" applyFont="1" applyBorder="1" applyAlignment="1">
      <alignment horizontal="left"/>
    </xf>
    <xf numFmtId="0" fontId="3" fillId="0" borderId="1" xfId="4" applyFont="1" applyFill="1" applyBorder="1" applyAlignment="1">
      <alignment horizontal="center" vertical="center"/>
    </xf>
    <xf numFmtId="3" fontId="2" fillId="0" borderId="1" xfId="4" applyNumberFormat="1" applyFont="1" applyFill="1" applyBorder="1" applyAlignment="1">
      <alignment horizontal="center" vertical="center"/>
    </xf>
    <xf numFmtId="3" fontId="3" fillId="0" borderId="1" xfId="4" applyNumberFormat="1" applyFont="1" applyFill="1" applyBorder="1" applyAlignment="1">
      <alignment horizontal="center" vertical="center"/>
    </xf>
    <xf numFmtId="0" fontId="3" fillId="0" borderId="0" xfId="4" applyFont="1" applyBorder="1"/>
    <xf numFmtId="3" fontId="3" fillId="2" borderId="1" xfId="2" applyNumberFormat="1" applyFont="1" applyFill="1" applyBorder="1" applyAlignment="1">
      <alignment horizontal="center" vertical="center" wrapText="1" shrinkToFit="1"/>
    </xf>
    <xf numFmtId="3" fontId="3" fillId="0" borderId="0" xfId="0" applyNumberFormat="1" applyFont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3" fontId="3" fillId="0" borderId="0" xfId="4" applyNumberFormat="1" applyFont="1" applyFill="1" applyBorder="1" applyAlignment="1">
      <alignment horizontal="right" vertical="center"/>
    </xf>
    <xf numFmtId="3" fontId="2" fillId="0" borderId="0" xfId="4" applyNumberFormat="1" applyFont="1" applyFill="1" applyBorder="1" applyAlignment="1">
      <alignment horizontal="center" vertical="center"/>
    </xf>
    <xf numFmtId="3" fontId="3" fillId="0" borderId="0" xfId="4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7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67" fontId="7" fillId="0" borderId="6" xfId="0" applyNumberFormat="1" applyFont="1" applyBorder="1" applyAlignment="1">
      <alignment horizontal="center" vertical="center" wrapText="1"/>
    </xf>
    <xf numFmtId="2" fontId="6" fillId="0" borderId="0" xfId="0" applyNumberFormat="1" applyFont="1"/>
    <xf numFmtId="166" fontId="6" fillId="0" borderId="0" xfId="0" applyNumberFormat="1" applyFont="1"/>
    <xf numFmtId="167" fontId="7" fillId="0" borderId="6" xfId="0" applyNumberFormat="1" applyFont="1" applyBorder="1" applyAlignment="1">
      <alignment horizontal="center" vertical="center"/>
    </xf>
    <xf numFmtId="4" fontId="6" fillId="0" borderId="0" xfId="0" applyNumberFormat="1" applyFont="1"/>
    <xf numFmtId="167" fontId="7" fillId="0" borderId="7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2" fontId="6" fillId="0" borderId="0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167" fontId="7" fillId="0" borderId="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4" applyFont="1" applyFill="1" applyBorder="1" applyAlignment="1">
      <alignment vertical="center" wrapText="1"/>
    </xf>
    <xf numFmtId="167" fontId="6" fillId="0" borderId="1" xfId="5" applyNumberFormat="1" applyFont="1" applyFill="1" applyBorder="1" applyAlignment="1">
      <alignment horizontal="center" vertical="center" wrapText="1"/>
    </xf>
    <xf numFmtId="0" fontId="6" fillId="0" borderId="0" xfId="5" applyFont="1"/>
    <xf numFmtId="0" fontId="7" fillId="0" borderId="1" xfId="5" applyFont="1" applyFill="1" applyBorder="1" applyAlignment="1">
      <alignment vertical="center" wrapText="1"/>
    </xf>
    <xf numFmtId="167" fontId="6" fillId="0" borderId="1" xfId="5" applyNumberFormat="1" applyFont="1" applyFill="1" applyBorder="1" applyAlignment="1">
      <alignment horizontal="center" vertical="center"/>
    </xf>
    <xf numFmtId="167" fontId="7" fillId="0" borderId="1" xfId="5" applyNumberFormat="1" applyFont="1" applyBorder="1" applyAlignment="1">
      <alignment horizontal="center" vertical="center"/>
    </xf>
    <xf numFmtId="0" fontId="7" fillId="0" borderId="0" xfId="5" applyFont="1" applyAlignment="1">
      <alignment horizontal="center" vertical="center"/>
    </xf>
    <xf numFmtId="4" fontId="6" fillId="0" borderId="0" xfId="5" applyNumberFormat="1" applyFont="1"/>
    <xf numFmtId="2" fontId="6" fillId="0" borderId="0" xfId="5" applyNumberFormat="1" applyFont="1" applyAlignment="1">
      <alignment horizontal="right" vertical="center"/>
    </xf>
    <xf numFmtId="4" fontId="7" fillId="0" borderId="0" xfId="5" applyNumberFormat="1" applyFont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7" fontId="7" fillId="0" borderId="0" xfId="5" applyNumberFormat="1" applyFont="1" applyBorder="1" applyAlignment="1">
      <alignment horizontal="center" vertical="center"/>
    </xf>
    <xf numFmtId="167" fontId="6" fillId="0" borderId="0" xfId="5" applyNumberFormat="1" applyFont="1"/>
    <xf numFmtId="0" fontId="3" fillId="0" borderId="0" xfId="0" applyFont="1" applyAlignment="1">
      <alignment horizontal="center"/>
    </xf>
    <xf numFmtId="167" fontId="2" fillId="2" borderId="1" xfId="3" applyNumberFormat="1" applyFont="1" applyFill="1" applyBorder="1" applyAlignment="1">
      <alignment horizontal="center" vertical="center" wrapText="1"/>
    </xf>
    <xf numFmtId="167" fontId="2" fillId="3" borderId="1" xfId="4" applyNumberFormat="1" applyFont="1" applyFill="1" applyBorder="1" applyAlignment="1">
      <alignment horizontal="center" vertical="center"/>
    </xf>
    <xf numFmtId="167" fontId="2" fillId="3" borderId="1" xfId="6" applyNumberFormat="1" applyFont="1" applyFill="1" applyBorder="1" applyAlignment="1">
      <alignment horizontal="center" vertical="center"/>
    </xf>
    <xf numFmtId="167" fontId="2" fillId="0" borderId="1" xfId="4" applyNumberFormat="1" applyFont="1" applyFill="1" applyBorder="1" applyAlignment="1">
      <alignment horizontal="center" vertical="center"/>
    </xf>
    <xf numFmtId="167" fontId="2" fillId="2" borderId="1" xfId="2" applyNumberFormat="1" applyFont="1" applyFill="1" applyBorder="1" applyAlignment="1">
      <alignment horizontal="center" vertical="center" wrapText="1" shrinkToFit="1"/>
    </xf>
    <xf numFmtId="167" fontId="3" fillId="0" borderId="0" xfId="0" applyNumberFormat="1" applyFont="1" applyAlignment="1">
      <alignment horizontal="center" vertical="center"/>
    </xf>
    <xf numFmtId="167" fontId="2" fillId="0" borderId="1" xfId="7" applyNumberFormat="1" applyFont="1" applyBorder="1" applyAlignment="1">
      <alignment horizontal="center" vertical="center" wrapText="1"/>
    </xf>
    <xf numFmtId="0" fontId="3" fillId="0" borderId="0" xfId="0" applyFont="1" applyBorder="1"/>
    <xf numFmtId="3" fontId="3" fillId="0" borderId="1" xfId="4" applyNumberFormat="1" applyFont="1" applyFill="1" applyBorder="1" applyAlignment="1" applyProtection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1" xfId="7" applyNumberFormat="1" applyFont="1" applyFill="1" applyBorder="1" applyAlignment="1">
      <alignment horizontal="center" vertical="center" wrapText="1"/>
    </xf>
    <xf numFmtId="167" fontId="3" fillId="0" borderId="1" xfId="2" applyNumberFormat="1" applyFont="1" applyBorder="1" applyAlignment="1">
      <alignment horizontal="center" vertical="center" wrapText="1"/>
    </xf>
    <xf numFmtId="166" fontId="6" fillId="0" borderId="0" xfId="5" applyNumberFormat="1" applyFont="1"/>
    <xf numFmtId="0" fontId="7" fillId="3" borderId="6" xfId="5" applyFont="1" applyFill="1" applyBorder="1" applyAlignment="1">
      <alignment horizontal="center" vertical="center" wrapText="1"/>
    </xf>
    <xf numFmtId="0" fontId="7" fillId="0" borderId="5" xfId="5" applyNumberFormat="1" applyFont="1" applyFill="1" applyBorder="1" applyAlignment="1">
      <alignment horizontal="center" vertical="center"/>
    </xf>
    <xf numFmtId="167" fontId="7" fillId="0" borderId="6" xfId="5" applyNumberFormat="1" applyFont="1" applyBorder="1" applyAlignment="1">
      <alignment horizontal="center" vertical="center"/>
    </xf>
    <xf numFmtId="4" fontId="7" fillId="3" borderId="9" xfId="5" applyNumberFormat="1" applyFont="1" applyFill="1" applyBorder="1" applyAlignment="1">
      <alignment horizontal="center" vertical="center"/>
    </xf>
    <xf numFmtId="4" fontId="7" fillId="3" borderId="10" xfId="5" applyNumberFormat="1" applyFont="1" applyFill="1" applyBorder="1" applyAlignment="1">
      <alignment horizontal="center" vertical="center"/>
    </xf>
    <xf numFmtId="167" fontId="7" fillId="3" borderId="10" xfId="5" applyNumberFormat="1" applyFont="1" applyFill="1" applyBorder="1" applyAlignment="1">
      <alignment horizontal="center" vertical="center"/>
    </xf>
    <xf numFmtId="3" fontId="3" fillId="0" borderId="0" xfId="4" applyNumberFormat="1" applyFont="1" applyBorder="1"/>
    <xf numFmtId="0" fontId="2" fillId="2" borderId="1" xfId="2" applyFont="1" applyFill="1" applyBorder="1" applyAlignment="1">
      <alignment horizontal="center" vertical="center" wrapText="1"/>
    </xf>
    <xf numFmtId="3" fontId="2" fillId="2" borderId="1" xfId="2" applyNumberFormat="1" applyFont="1" applyFill="1" applyBorder="1" applyAlignment="1">
      <alignment horizontal="center" vertical="center" wrapText="1" shrinkToFit="1"/>
    </xf>
    <xf numFmtId="0" fontId="2" fillId="0" borderId="0" xfId="2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67" fontId="3" fillId="4" borderId="1" xfId="7" applyNumberFormat="1" applyFont="1" applyFill="1" applyBorder="1" applyAlignment="1">
      <alignment horizontal="center" vertical="center" wrapText="1"/>
    </xf>
    <xf numFmtId="3" fontId="3" fillId="4" borderId="1" xfId="0" applyNumberFormat="1" applyFont="1" applyFill="1" applyBorder="1" applyAlignment="1">
      <alignment horizontal="center" vertical="center"/>
    </xf>
    <xf numFmtId="168" fontId="3" fillId="4" borderId="1" xfId="7" applyNumberFormat="1" applyFont="1" applyFill="1" applyBorder="1" applyAlignment="1">
      <alignment horizontal="center" vertical="center" wrapText="1"/>
    </xf>
    <xf numFmtId="3" fontId="3" fillId="0" borderId="0" xfId="6" applyNumberFormat="1" applyFont="1" applyFill="1" applyBorder="1"/>
    <xf numFmtId="169" fontId="3" fillId="4" borderId="1" xfId="7" applyNumberFormat="1" applyFont="1" applyFill="1" applyBorder="1" applyAlignment="1">
      <alignment horizontal="center" vertical="center" wrapText="1"/>
    </xf>
    <xf numFmtId="165" fontId="3" fillId="0" borderId="0" xfId="0" applyNumberFormat="1" applyFont="1"/>
    <xf numFmtId="165" fontId="3" fillId="4" borderId="1" xfId="7" applyNumberFormat="1" applyFont="1" applyFill="1" applyBorder="1" applyAlignment="1">
      <alignment horizontal="center" vertical="center" wrapText="1"/>
    </xf>
    <xf numFmtId="4" fontId="3" fillId="4" borderId="1" xfId="7" applyNumberFormat="1" applyFont="1" applyFill="1" applyBorder="1" applyAlignment="1">
      <alignment horizontal="center" vertical="center" wrapText="1"/>
    </xf>
    <xf numFmtId="165" fontId="12" fillId="0" borderId="0" xfId="8" applyNumberFormat="1" applyFill="1" applyBorder="1" applyAlignment="1">
      <alignment horizontal="center" vertical="center" wrapText="1"/>
    </xf>
    <xf numFmtId="0" fontId="3" fillId="4" borderId="12" xfId="0" applyFont="1" applyFill="1" applyBorder="1" applyAlignment="1">
      <alignment horizontal="left" vertical="center" wrapText="1"/>
    </xf>
    <xf numFmtId="0" fontId="12" fillId="0" borderId="0" xfId="8" applyBorder="1"/>
    <xf numFmtId="0" fontId="12" fillId="0" borderId="0" xfId="8"/>
    <xf numFmtId="3" fontId="3" fillId="0" borderId="0" xfId="0" applyNumberFormat="1" applyFont="1"/>
    <xf numFmtId="0" fontId="3" fillId="0" borderId="12" xfId="0" applyFont="1" applyFill="1" applyBorder="1" applyAlignment="1">
      <alignment horizontal="left" vertical="center" wrapText="1"/>
    </xf>
    <xf numFmtId="0" fontId="3" fillId="0" borderId="0" xfId="0" applyFont="1" applyFill="1"/>
    <xf numFmtId="3" fontId="13" fillId="0" borderId="1" xfId="0" applyNumberFormat="1" applyFont="1" applyFill="1" applyBorder="1" applyAlignment="1">
      <alignment horizontal="center" vertical="center"/>
    </xf>
    <xf numFmtId="3" fontId="11" fillId="4" borderId="1" xfId="0" applyNumberFormat="1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center" vertical="center" wrapText="1"/>
    </xf>
    <xf numFmtId="3" fontId="2" fillId="2" borderId="12" xfId="2" applyNumberFormat="1" applyFont="1" applyFill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/>
    </xf>
    <xf numFmtId="0" fontId="4" fillId="0" borderId="0" xfId="0" applyFont="1"/>
    <xf numFmtId="0" fontId="7" fillId="3" borderId="1" xfId="5" applyFont="1" applyFill="1" applyBorder="1" applyAlignment="1">
      <alignment horizontal="center" vertical="center" wrapText="1"/>
    </xf>
    <xf numFmtId="0" fontId="7" fillId="3" borderId="5" xfId="5" applyFont="1" applyFill="1" applyBorder="1" applyAlignment="1">
      <alignment horizontal="center" vertical="center" wrapText="1"/>
    </xf>
    <xf numFmtId="4" fontId="7" fillId="3" borderId="1" xfId="5" applyNumberFormat="1" applyFont="1" applyFill="1" applyBorder="1" applyAlignment="1">
      <alignment horizontal="center" vertical="center"/>
    </xf>
    <xf numFmtId="167" fontId="7" fillId="3" borderId="1" xfId="5" applyNumberFormat="1" applyFont="1" applyFill="1" applyBorder="1" applyAlignment="1">
      <alignment horizontal="center" vertical="center"/>
    </xf>
    <xf numFmtId="4" fontId="7" fillId="3" borderId="5" xfId="5" applyNumberFormat="1" applyFont="1" applyFill="1" applyBorder="1" applyAlignment="1">
      <alignment horizontal="center" vertical="center"/>
    </xf>
    <xf numFmtId="167" fontId="7" fillId="3" borderId="7" xfId="5" applyNumberFormat="1" applyFont="1" applyFill="1" applyBorder="1" applyAlignment="1">
      <alignment horizontal="center" vertical="center"/>
    </xf>
    <xf numFmtId="170" fontId="6" fillId="0" borderId="0" xfId="7" applyNumberFormat="1" applyFont="1"/>
    <xf numFmtId="0" fontId="7" fillId="3" borderId="3" xfId="5" applyFont="1" applyFill="1" applyBorder="1" applyAlignment="1">
      <alignment horizontal="center" vertical="center" wrapText="1"/>
    </xf>
    <xf numFmtId="0" fontId="7" fillId="3" borderId="1" xfId="5" applyFont="1" applyFill="1" applyBorder="1" applyAlignment="1">
      <alignment horizontal="center" vertical="center" wrapText="1"/>
    </xf>
    <xf numFmtId="0" fontId="7" fillId="3" borderId="4" xfId="5" applyFont="1" applyFill="1" applyBorder="1" applyAlignment="1">
      <alignment horizontal="center" vertical="center" wrapText="1"/>
    </xf>
    <xf numFmtId="0" fontId="7" fillId="3" borderId="6" xfId="5" applyFont="1" applyFill="1" applyBorder="1" applyAlignment="1">
      <alignment horizontal="center" vertical="center"/>
    </xf>
    <xf numFmtId="0" fontId="7" fillId="0" borderId="0" xfId="5" applyFont="1" applyBorder="1" applyAlignment="1">
      <alignment horizontal="center" vertical="top" wrapText="1"/>
    </xf>
    <xf numFmtId="0" fontId="7" fillId="3" borderId="1" xfId="5" applyFont="1" applyFill="1" applyBorder="1" applyAlignment="1">
      <alignment horizontal="center" vertical="center"/>
    </xf>
    <xf numFmtId="0" fontId="7" fillId="3" borderId="2" xfId="5" applyFont="1" applyFill="1" applyBorder="1" applyAlignment="1">
      <alignment horizontal="center" vertical="center" wrapText="1"/>
    </xf>
    <xf numFmtId="0" fontId="7" fillId="3" borderId="5" xfId="5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vertical="center"/>
    </xf>
    <xf numFmtId="0" fontId="2" fillId="0" borderId="0" xfId="4" applyFont="1" applyBorder="1" applyAlignment="1">
      <alignment horizontal="center" vertical="center" wrapText="1"/>
    </xf>
    <xf numFmtId="0" fontId="2" fillId="0" borderId="0" xfId="2" applyFont="1" applyBorder="1" applyAlignment="1">
      <alignment horizontal="center" vertical="center" wrapText="1"/>
    </xf>
    <xf numFmtId="3" fontId="3" fillId="0" borderId="1" xfId="3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</cellXfs>
  <cellStyles count="11">
    <cellStyle name="Гиперссылка" xfId="8" builtinId="8"/>
    <cellStyle name="Обычный" xfId="0" builtinId="0"/>
    <cellStyle name="Обычный 2" xfId="9"/>
    <cellStyle name="Обычный 46" xfId="1"/>
    <cellStyle name="Обычный_Лист1" xfId="2"/>
    <cellStyle name="Обычный_Лист1_1" xfId="3"/>
    <cellStyle name="Обычный_Лист3" xfId="4"/>
    <cellStyle name="Обычный_Цены 3кв 2008г." xfId="5"/>
    <cellStyle name="Стиль 1" xfId="6"/>
    <cellStyle name="Финансовый" xfId="7" builtinId="3"/>
    <cellStyle name="Финансовый 2" xfId="1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AH/Desktop/r5255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IAH\Downloads\Telegram%20Desktop\&#1050;&#1072;&#1081;&#1085;&#1072;&#1088;&#1089;&#1086;&#1081;%20&#1082;&#1086;&#1090;&#1077;&#1083;&#1100;&#1085;&#1072;&#1103;%2018.09.2024&#1075;.%202-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40;&#1063;&#1025;&#1058;\2024%20&#1049;&#1059;&#1051;\&#1095;&#1080;&#1085;&#1086;&#1088;&#1082;&#1077;&#1085;&#1090;\&#1095;&#1080;&#1085;&#1086;&#1088;&#1082;&#1077;&#1085;&#109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урс"/>
      <sheetName val="Тронспорт"/>
      <sheetName val="Лист1"/>
    </sheetNames>
    <sheetDataSet>
      <sheetData sheetId="0" refreshError="1"/>
      <sheetData sheetId="1" refreshError="1"/>
      <sheetData sheetId="2">
        <row r="4">
          <cell r="A4" t="str">
            <v>НАИМЕНОВАНИЕ</v>
          </cell>
          <cell r="B4" t="str">
            <v>ЕД.
ИЗМ.</v>
          </cell>
          <cell r="C4" t="str">
            <v>КОЛ-ВО</v>
          </cell>
          <cell r="D4" t="str">
            <v>ЦЕНА
 ЗА ЕД.</v>
          </cell>
          <cell r="E4" t="str">
            <v>СУММА 
(сум)</v>
          </cell>
        </row>
        <row r="5">
          <cell r="A5">
            <v>2</v>
          </cell>
          <cell r="B5">
            <v>3</v>
          </cell>
          <cell r="C5">
            <v>4</v>
          </cell>
          <cell r="D5">
            <v>5</v>
          </cell>
          <cell r="E5">
            <v>6</v>
          </cell>
        </row>
        <row r="7">
          <cell r="A7" t="str">
            <v>Затраты труда рабочих-строителей</v>
          </cell>
          <cell r="B7" t="str">
            <v>чел.-ч</v>
          </cell>
          <cell r="C7">
            <v>1522.1991392</v>
          </cell>
          <cell r="D7">
            <v>26824.313600000001</v>
          </cell>
          <cell r="E7">
            <v>40831947.071550854</v>
          </cell>
        </row>
        <row r="8">
          <cell r="B8" t="str">
            <v>СУМ</v>
          </cell>
          <cell r="C8">
            <v>1522.1991392</v>
          </cell>
          <cell r="E8">
            <v>40831947.071550854</v>
          </cell>
        </row>
        <row r="11">
          <cell r="A11" t="str">
            <v>Автопогрузчики 5 т</v>
          </cell>
          <cell r="B11" t="str">
            <v>маш.-ч</v>
          </cell>
          <cell r="C11">
            <v>40.881785000000001</v>
          </cell>
          <cell r="D11">
            <v>140201</v>
          </cell>
          <cell r="E11">
            <v>5731667.138785</v>
          </cell>
        </row>
        <row r="12">
          <cell r="A12" t="str">
            <v>Агрегаты для сварки полиэтиленовых труб</v>
          </cell>
          <cell r="B12" t="str">
            <v>маш.-ч</v>
          </cell>
          <cell r="C12">
            <v>22.43244</v>
          </cell>
          <cell r="D12">
            <v>16041</v>
          </cell>
          <cell r="E12">
            <v>359838.77003999997</v>
          </cell>
        </row>
        <row r="13">
          <cell r="A13" t="str">
            <v>Бульдозеры при работе на других видах строительства 79 (108) кВт (л.с.)</v>
          </cell>
          <cell r="B13" t="str">
            <v>маш.-ч</v>
          </cell>
          <cell r="C13">
            <v>7.9799999999999996E-2</v>
          </cell>
          <cell r="D13">
            <v>197517</v>
          </cell>
          <cell r="E13">
            <v>15761.856599999999</v>
          </cell>
        </row>
        <row r="14">
          <cell r="A14" t="str">
            <v>Вибраторы глубинные</v>
          </cell>
          <cell r="B14" t="str">
            <v>маш.-ч</v>
          </cell>
          <cell r="C14">
            <v>0.90612000000000004</v>
          </cell>
          <cell r="D14">
            <v>1592</v>
          </cell>
          <cell r="E14">
            <v>1442.54304</v>
          </cell>
        </row>
        <row r="15">
          <cell r="A15" t="str">
            <v>Домкраты гидравлические грузоподъемностью до 100 т</v>
          </cell>
          <cell r="B15" t="str">
            <v>маш.-ч</v>
          </cell>
          <cell r="C15">
            <v>8.0189999999999997E-2</v>
          </cell>
          <cell r="D15">
            <v>2040.1401337856005</v>
          </cell>
          <cell r="E15">
            <v>163.59883732826731</v>
          </cell>
        </row>
        <row r="16">
          <cell r="A16" t="str">
            <v>Дрели электрические</v>
          </cell>
          <cell r="B16" t="str">
            <v>маш.-ч</v>
          </cell>
          <cell r="C16">
            <v>0.19520999999999999</v>
          </cell>
          <cell r="D16">
            <v>1399</v>
          </cell>
          <cell r="E16">
            <v>273.09879000000001</v>
          </cell>
        </row>
        <row r="17">
          <cell r="A17" t="str">
            <v>Катки дорожные самоходные гладкие 8 т</v>
          </cell>
          <cell r="B17" t="str">
            <v>маш.-ч</v>
          </cell>
          <cell r="C17">
            <v>46.197710000000001</v>
          </cell>
          <cell r="D17">
            <v>171050</v>
          </cell>
          <cell r="E17">
            <v>7902118.2955</v>
          </cell>
        </row>
        <row r="18">
          <cell r="A18" t="str">
            <v>Компрессоры передвижные с двигателем внутреннего сгорания давлением до 686 кПа (7 атм.) 5 м3/мин</v>
          </cell>
          <cell r="B18" t="str">
            <v>маш.-ч</v>
          </cell>
          <cell r="C18">
            <v>39.056759999999997</v>
          </cell>
          <cell r="D18">
            <v>152202</v>
          </cell>
          <cell r="E18">
            <v>5944516.9855199996</v>
          </cell>
        </row>
        <row r="19">
          <cell r="A19" t="str">
            <v>Краны при работе на других видах строительства 8 т</v>
          </cell>
          <cell r="B19" t="str">
            <v>маш.-ч</v>
          </cell>
          <cell r="C19">
            <v>4.1421999999999999</v>
          </cell>
          <cell r="D19">
            <v>187968</v>
          </cell>
          <cell r="E19">
            <v>778601.04960000003</v>
          </cell>
        </row>
        <row r="20">
          <cell r="A20" t="str">
            <v>Краны на автомобильном ходу при работе на других видах строительства 10 т</v>
          </cell>
          <cell r="B20" t="str">
            <v>маш.-ч</v>
          </cell>
          <cell r="C20">
            <v>0.29210999999999998</v>
          </cell>
          <cell r="D20">
            <v>239461</v>
          </cell>
          <cell r="E20">
            <v>69948.952709999998</v>
          </cell>
        </row>
        <row r="21">
          <cell r="A21" t="str">
            <v>Лебедки электрические, тяговым усилием до 5,79 (0,59) кН (т)</v>
          </cell>
          <cell r="B21" t="str">
            <v>маш.-ч</v>
          </cell>
          <cell r="C21">
            <v>9.2399999999999996E-2</v>
          </cell>
          <cell r="D21">
            <v>1778</v>
          </cell>
          <cell r="E21">
            <v>164.28719999999998</v>
          </cell>
        </row>
        <row r="22">
          <cell r="A22" t="str">
            <v>Лебедки электрические, тяговым усилием 19,62 (2) кН (т)</v>
          </cell>
          <cell r="B22" t="str">
            <v>маш.-ч</v>
          </cell>
          <cell r="C22">
            <v>0.15228</v>
          </cell>
          <cell r="D22">
            <v>4663</v>
          </cell>
          <cell r="E22">
            <v>710.08163999999999</v>
          </cell>
        </row>
        <row r="23">
          <cell r="A23" t="str">
            <v>Машины поливомоечные 6000 л</v>
          </cell>
          <cell r="B23" t="str">
            <v>маш.-ч</v>
          </cell>
          <cell r="C23">
            <v>29.211167400000001</v>
          </cell>
          <cell r="D23">
            <v>195230</v>
          </cell>
          <cell r="E23">
            <v>5702896.2115019998</v>
          </cell>
        </row>
        <row r="24">
          <cell r="A24" t="str">
            <v>Молотки при работе от передвижных компрессорных станций отбойные пневматические</v>
          </cell>
          <cell r="B24" t="str">
            <v>маш.-ч</v>
          </cell>
          <cell r="C24">
            <v>78.028800000000004</v>
          </cell>
          <cell r="D24">
            <v>3376</v>
          </cell>
          <cell r="E24">
            <v>263425.22880000004</v>
          </cell>
        </row>
        <row r="25">
          <cell r="A25" t="str">
            <v>Преобразователи сварочные с номинальным сварочным током 315-500 А</v>
          </cell>
          <cell r="B25" t="str">
            <v>маш.-ч</v>
          </cell>
          <cell r="C25">
            <v>1.4579999999999999E-2</v>
          </cell>
          <cell r="D25">
            <v>16353</v>
          </cell>
          <cell r="E25">
            <v>238.42674</v>
          </cell>
        </row>
        <row r="26">
          <cell r="A26" t="str">
            <v>Подъемники мачтовые строительные 0,5 т</v>
          </cell>
          <cell r="B26" t="str">
            <v>маш.-ч</v>
          </cell>
          <cell r="C26">
            <v>0.58031999999999995</v>
          </cell>
          <cell r="D26">
            <v>27826</v>
          </cell>
          <cell r="E26">
            <v>16147.984319999998</v>
          </cell>
        </row>
        <row r="27">
          <cell r="A27" t="str">
            <v>Пила электрическая цепная</v>
          </cell>
          <cell r="B27" t="str">
            <v>маш.-ч</v>
          </cell>
          <cell r="C27">
            <v>3.9960000000000002E-2</v>
          </cell>
          <cell r="D27">
            <v>1349</v>
          </cell>
          <cell r="E27">
            <v>53.906040000000004</v>
          </cell>
        </row>
        <row r="28">
          <cell r="A28" t="str">
            <v>Растворонасосы 1 м3/ч</v>
          </cell>
          <cell r="B28" t="str">
            <v>маш.-ч</v>
          </cell>
          <cell r="C28">
            <v>3.597</v>
          </cell>
          <cell r="D28">
            <v>27671</v>
          </cell>
          <cell r="E28">
            <v>99532.587</v>
          </cell>
        </row>
        <row r="29">
          <cell r="A29" t="str">
            <v>Трамбовки пневматические</v>
          </cell>
          <cell r="B29" t="str">
            <v>маш.-ч</v>
          </cell>
          <cell r="C29">
            <v>8.4779999999999994E-2</v>
          </cell>
          <cell r="D29">
            <v>1270</v>
          </cell>
          <cell r="E29">
            <v>107.67059999999999</v>
          </cell>
        </row>
        <row r="30">
          <cell r="A30" t="str">
            <v>Электростанции передвижные 4 кВт</v>
          </cell>
          <cell r="B30" t="str">
            <v>маш.-ч</v>
          </cell>
          <cell r="C30">
            <v>1.0925400000000001</v>
          </cell>
          <cell r="D30">
            <v>55100</v>
          </cell>
          <cell r="E30">
            <v>60198.954000000005</v>
          </cell>
        </row>
        <row r="31">
          <cell r="A31" t="str">
            <v>Экскаваторы на гусеничном ходу типа "ATLAS", "VOLVO", "KOMATSU", "HITACHI", "LIEBHER", ХТ 876 (Китай) с емкостью ковша 0,25 м3</v>
          </cell>
          <cell r="B31" t="str">
            <v>маш.-ч</v>
          </cell>
          <cell r="C31">
            <v>0.714696</v>
          </cell>
          <cell r="D31">
            <v>159022</v>
          </cell>
          <cell r="E31">
            <v>113652.38731200001</v>
          </cell>
        </row>
        <row r="32">
          <cell r="A32" t="str">
            <v>Экскаваторы на гусеничном ходу типа "ATLAS", "VOLVO", "KOMATSU", "HITACHI", "LIEBHER","HYUNDAI ROBEX" с емкостью ковша 0,65 м3</v>
          </cell>
          <cell r="B32" t="str">
            <v>маш.-ч</v>
          </cell>
          <cell r="C32">
            <v>3.5684399999999998</v>
          </cell>
          <cell r="D32">
            <v>242599</v>
          </cell>
          <cell r="E32">
            <v>865699.97555999993</v>
          </cell>
        </row>
        <row r="33">
          <cell r="A33" t="str">
            <v>Экскаваторы одноковшовые дизельные на гусеничном ходу при работе на других видах строительства (кроме водохозяйственного) 0,65 м3</v>
          </cell>
          <cell r="B33" t="str">
            <v>маш.-ч</v>
          </cell>
          <cell r="C33">
            <v>0.13175999999999999</v>
          </cell>
          <cell r="D33">
            <v>242599</v>
          </cell>
          <cell r="E33">
            <v>31964.844239999999</v>
          </cell>
        </row>
        <row r="34">
          <cell r="A34" t="str">
            <v>Автомобили бортовые грузоподъемностью до 5 т</v>
          </cell>
          <cell r="B34" t="str">
            <v>маш.-ч</v>
          </cell>
          <cell r="C34">
            <v>0.42192000000000002</v>
          </cell>
          <cell r="D34">
            <v>106655</v>
          </cell>
          <cell r="E34">
            <v>44999.8776</v>
          </cell>
        </row>
        <row r="35">
          <cell r="A35" t="str">
            <v>Автомобили бортовые грузоподъемностью до 5 т</v>
          </cell>
          <cell r="B35" t="str">
            <v>маш.-ч</v>
          </cell>
          <cell r="C35">
            <v>7.6410000000000006E-2</v>
          </cell>
          <cell r="D35">
            <v>106655</v>
          </cell>
          <cell r="E35">
            <v>8149.5085500000005</v>
          </cell>
        </row>
        <row r="36">
          <cell r="A36" t="str">
            <v>Аппараты для газовой сварки и резки</v>
          </cell>
          <cell r="B36" t="str">
            <v>маш.-ч</v>
          </cell>
          <cell r="C36">
            <v>15.752079999999999</v>
          </cell>
          <cell r="D36">
            <v>1586</v>
          </cell>
          <cell r="E36">
            <v>24982.798879999998</v>
          </cell>
        </row>
        <row r="37">
          <cell r="A37" t="str">
            <v>Автомобили-самосвалы грузоподъемностью до 25 т</v>
          </cell>
          <cell r="B37" t="str">
            <v>маш.-ч</v>
          </cell>
          <cell r="C37">
            <v>1.29111329</v>
          </cell>
          <cell r="D37">
            <v>307485</v>
          </cell>
          <cell r="E37">
            <v>396997.96997565002</v>
          </cell>
        </row>
        <row r="38">
          <cell r="B38" t="str">
            <v>СУМ</v>
          </cell>
          <cell r="E38">
            <v>28434254.989381973</v>
          </cell>
        </row>
        <row r="41">
          <cell r="A41" t="str">
            <v>Бетон тяжелый класса В15 /М-200/ фракции 20-40 мм</v>
          </cell>
          <cell r="B41" t="str">
            <v>м3</v>
          </cell>
          <cell r="C41">
            <v>5.508</v>
          </cell>
          <cell r="D41">
            <v>466366</v>
          </cell>
          <cell r="E41">
            <v>2568743.9279999998</v>
          </cell>
        </row>
        <row r="42">
          <cell r="A42" t="str">
            <v>Вода</v>
          </cell>
          <cell r="B42" t="str">
            <v>м3</v>
          </cell>
          <cell r="C42">
            <v>87.086522000000002</v>
          </cell>
          <cell r="D42">
            <v>0</v>
          </cell>
          <cell r="E42">
            <v>0</v>
          </cell>
        </row>
        <row r="43">
          <cell r="A43" t="str">
            <v>Раствор цементно-известковый 1:1:6</v>
          </cell>
          <cell r="B43" t="str">
            <v>м3</v>
          </cell>
          <cell r="C43">
            <v>1.2342</v>
          </cell>
          <cell r="D43">
            <v>416964</v>
          </cell>
          <cell r="E43">
            <v>514616.96879999997</v>
          </cell>
        </row>
        <row r="44">
          <cell r="A44" t="str">
            <v>Гравийно-песчаная смесь</v>
          </cell>
          <cell r="B44" t="str">
            <v>м3</v>
          </cell>
          <cell r="C44">
            <v>618.99857999999995</v>
          </cell>
          <cell r="D44">
            <v>25754</v>
          </cell>
          <cell r="E44">
            <v>15941689.429319998</v>
          </cell>
        </row>
        <row r="45">
          <cell r="A45" t="str">
            <v>Болты строительные с гайками и шайбами</v>
          </cell>
          <cell r="B45" t="str">
            <v>т</v>
          </cell>
          <cell r="C45">
            <v>1.7819999999999999E-4</v>
          </cell>
          <cell r="D45">
            <v>14464000</v>
          </cell>
          <cell r="E45">
            <v>2577.4847999999997</v>
          </cell>
        </row>
        <row r="46">
          <cell r="A46" t="str">
            <v>Гвозди строительные с плоской головкой 1,6х50 мм</v>
          </cell>
          <cell r="B46" t="str">
            <v>т</v>
          </cell>
          <cell r="C46">
            <v>7.9200000000000001E-5</v>
          </cell>
          <cell r="D46">
            <v>10250000</v>
          </cell>
          <cell r="E46">
            <v>811.8</v>
          </cell>
        </row>
        <row r="47">
          <cell r="A47" t="str">
            <v>Гвозди строительные</v>
          </cell>
          <cell r="B47" t="str">
            <v>т</v>
          </cell>
          <cell r="C47">
            <v>1.4580000000000001E-3</v>
          </cell>
          <cell r="D47">
            <v>10250000</v>
          </cell>
          <cell r="E47">
            <v>14944.500000000002</v>
          </cell>
        </row>
        <row r="48">
          <cell r="A48" t="str">
            <v>Известь строительная негашеная комовая, сорт 1</v>
          </cell>
          <cell r="B48" t="str">
            <v>т</v>
          </cell>
          <cell r="C48">
            <v>1.2540000000000001E-2</v>
          </cell>
          <cell r="D48">
            <v>1071428.5714285714</v>
          </cell>
          <cell r="E48">
            <v>13435.714285714286</v>
          </cell>
        </row>
        <row r="49">
          <cell r="A49" t="str">
            <v>Гипсовые вяжущие Г-3</v>
          </cell>
          <cell r="B49" t="str">
            <v>т</v>
          </cell>
          <cell r="C49">
            <v>3.96E-3</v>
          </cell>
          <cell r="D49">
            <v>514000</v>
          </cell>
          <cell r="E49">
            <v>2035.44</v>
          </cell>
        </row>
        <row r="50">
          <cell r="A50" t="str">
            <v>Краски сухие для внутренних работ</v>
          </cell>
          <cell r="B50" t="str">
            <v>т</v>
          </cell>
          <cell r="C50">
            <v>5.9400000000000002E-4</v>
          </cell>
          <cell r="D50">
            <v>9652000</v>
          </cell>
          <cell r="E50">
            <v>5733.2880000000005</v>
          </cell>
        </row>
        <row r="51">
          <cell r="A51" t="str">
            <v>Грунтовка ГФ-021 красно-коричневая</v>
          </cell>
          <cell r="B51" t="str">
            <v>т</v>
          </cell>
          <cell r="C51">
            <v>3.807E-5</v>
          </cell>
          <cell r="D51">
            <v>18482000</v>
          </cell>
          <cell r="E51">
            <v>703.60973999999999</v>
          </cell>
        </row>
        <row r="52">
          <cell r="A52" t="str">
            <v>Растворитель марки Р-4</v>
          </cell>
          <cell r="B52" t="str">
            <v>т</v>
          </cell>
          <cell r="C52">
            <v>7.2899999999999997E-6</v>
          </cell>
          <cell r="D52">
            <v>36719000</v>
          </cell>
          <cell r="E52">
            <v>267.68151</v>
          </cell>
        </row>
        <row r="53">
          <cell r="A53" t="str">
            <v>Толь с крупнозернистой посыпкой гидроизоляционный марки ТГ-350</v>
          </cell>
          <cell r="B53" t="str">
            <v>м2</v>
          </cell>
          <cell r="C53">
            <v>0.34583999999999998</v>
          </cell>
          <cell r="D53">
            <v>3571</v>
          </cell>
          <cell r="E53">
            <v>1234.9946399999999</v>
          </cell>
        </row>
        <row r="54">
          <cell r="A54" t="str">
            <v>Сетка тканая с квадратными ячейками N 05 без покрытия</v>
          </cell>
          <cell r="B54" t="str">
            <v>м2</v>
          </cell>
          <cell r="C54">
            <v>3.6564000000000001</v>
          </cell>
          <cell r="D54">
            <v>9821</v>
          </cell>
          <cell r="E54">
            <v>35909.504399999998</v>
          </cell>
        </row>
        <row r="55">
          <cell r="A55" t="str">
            <v>Кислород технический газообразный</v>
          </cell>
          <cell r="B55" t="str">
            <v>м3</v>
          </cell>
          <cell r="C55">
            <v>12.913399999999999</v>
          </cell>
          <cell r="D55">
            <v>4763.3928571428569</v>
          </cell>
          <cell r="E55">
            <v>61511.597321428562</v>
          </cell>
        </row>
        <row r="56">
          <cell r="A56" t="str">
            <v>Ацетилен газообразный технический</v>
          </cell>
          <cell r="B56" t="str">
            <v>м3</v>
          </cell>
          <cell r="C56">
            <v>1.6639999999999999</v>
          </cell>
          <cell r="D56">
            <v>4763.3928571428569</v>
          </cell>
          <cell r="E56">
            <v>7926.2857142857138</v>
          </cell>
        </row>
        <row r="57">
          <cell r="A57" t="str">
            <v>Электроды диаметром 4 мм Э42</v>
          </cell>
          <cell r="B57" t="str">
            <v>т</v>
          </cell>
          <cell r="C57">
            <v>4.9410000000000003E-5</v>
          </cell>
          <cell r="D57">
            <v>17900000</v>
          </cell>
          <cell r="E57">
            <v>884.43900000000008</v>
          </cell>
        </row>
        <row r="58">
          <cell r="A58" t="str">
            <v>Пиломатериалы хвойных пород друски обрезные длиной 4-6,5 м, шириной 75-150 мм, толщиной 40-75 мм I сорта</v>
          </cell>
          <cell r="B58" t="str">
            <v>м3</v>
          </cell>
          <cell r="C58">
            <v>1.053E-4</v>
          </cell>
          <cell r="D58">
            <v>3638392.8571428568</v>
          </cell>
          <cell r="E58">
            <v>383.12276785714283</v>
          </cell>
        </row>
        <row r="59">
          <cell r="A59" t="str">
            <v>Бруски обрезные хвойных пород длиной 4-6,5 м, шириной 75-150 мм, толщиной 40-75 мм, IV сорта</v>
          </cell>
          <cell r="B59" t="str">
            <v>м3</v>
          </cell>
          <cell r="C59">
            <v>3.3999999999999998E-3</v>
          </cell>
          <cell r="D59">
            <v>3638392.8571428568</v>
          </cell>
          <cell r="E59">
            <v>12370.535714285712</v>
          </cell>
        </row>
        <row r="60">
          <cell r="A60" t="str">
            <v>Доски обрезные хвойных пород длиной 4-6,5 м, шириной 75-150 мм, толщиной 44 мм и более, III сорта</v>
          </cell>
          <cell r="B60" t="str">
            <v>м3</v>
          </cell>
          <cell r="C60">
            <v>1.188E-2</v>
          </cell>
          <cell r="D60">
            <v>3638392.8571428568</v>
          </cell>
          <cell r="E60">
            <v>43224.107142857138</v>
          </cell>
        </row>
        <row r="61">
          <cell r="A61" t="str">
            <v>Раствор готовый кладочный (состав и марка по проекту)</v>
          </cell>
          <cell r="B61" t="str">
            <v>м3</v>
          </cell>
          <cell r="C61">
            <v>0.748</v>
          </cell>
          <cell r="D61">
            <v>416964</v>
          </cell>
          <cell r="E61">
            <v>311889.07199999999</v>
          </cell>
        </row>
        <row r="62">
          <cell r="A62" t="str">
            <v>Пропан-бутан, смесь техническая</v>
          </cell>
          <cell r="B62" t="str">
            <v>кг</v>
          </cell>
          <cell r="C62">
            <v>3.4020000000000002E-2</v>
          </cell>
          <cell r="D62">
            <v>6164.9848214285712</v>
          </cell>
          <cell r="E62">
            <v>209.732783625</v>
          </cell>
        </row>
        <row r="63">
          <cell r="A63" t="str">
            <v>Щиты из досок толщиной 25 мм</v>
          </cell>
          <cell r="B63" t="str">
            <v>м2</v>
          </cell>
          <cell r="C63">
            <v>2.4192</v>
          </cell>
          <cell r="D63">
            <v>90959.821428571508</v>
          </cell>
          <cell r="E63">
            <v>220050.0000000002</v>
          </cell>
        </row>
        <row r="64">
          <cell r="A64" t="str">
            <v>ЛЕГКОБЕТОННЫЕ КАМНИ(ШЛАКОБЛОКИ)</v>
          </cell>
          <cell r="B64" t="str">
            <v>ШТ</v>
          </cell>
          <cell r="C64">
            <v>486</v>
          </cell>
          <cell r="D64">
            <v>2857</v>
          </cell>
          <cell r="E64">
            <v>1388502</v>
          </cell>
        </row>
        <row r="65">
          <cell r="A65" t="str">
            <v>ТРУБЫ ПОЛИЭТИЛЕНОВЫЕ Д±100ММ</v>
          </cell>
          <cell r="B65" t="str">
            <v>М</v>
          </cell>
          <cell r="C65">
            <v>786</v>
          </cell>
          <cell r="D65">
            <v>74300</v>
          </cell>
          <cell r="E65">
            <v>58399800</v>
          </cell>
        </row>
        <row r="66">
          <cell r="A66" t="str">
            <v>РЕЙКИ И БРУСЬЯ РАЗМ.30Х40ММ ДЛЯ ОБРЕШЕТКИ</v>
          </cell>
          <cell r="B66" t="str">
            <v>М3</v>
          </cell>
          <cell r="C66">
            <v>0.11</v>
          </cell>
          <cell r="D66">
            <v>3638392.8571428568</v>
          </cell>
          <cell r="E66">
            <v>400223.21428571426</v>
          </cell>
        </row>
        <row r="67">
          <cell r="A67" t="str">
            <v>Краны козловые при работе на монтаже технологического оборудования 32 т</v>
          </cell>
          <cell r="B67" t="str">
            <v>маш.-ч</v>
          </cell>
          <cell r="C67">
            <v>0.117248</v>
          </cell>
          <cell r="D67">
            <v>134435</v>
          </cell>
          <cell r="E67">
            <v>15762.23488</v>
          </cell>
        </row>
        <row r="68">
          <cell r="A68" t="str">
            <v>Краны на автомобильном ходу при работе на других видах строительства 10 т</v>
          </cell>
          <cell r="B68" t="str">
            <v>маш.-ч</v>
          </cell>
          <cell r="C68">
            <v>0.14069760000000001</v>
          </cell>
          <cell r="D68">
            <v>239461</v>
          </cell>
          <cell r="E68">
            <v>33691.587993599998</v>
          </cell>
        </row>
        <row r="69">
          <cell r="A69" t="str">
            <v>Краны на гусеничном ходу при работе на других видах строительства 25 т</v>
          </cell>
          <cell r="B69" t="str">
            <v>маш.-ч</v>
          </cell>
          <cell r="C69">
            <v>4.2209279999999998</v>
          </cell>
          <cell r="D69">
            <v>277531</v>
          </cell>
          <cell r="E69">
            <v>1171438.368768</v>
          </cell>
        </row>
        <row r="70">
          <cell r="A70" t="str">
            <v>Машины шлифовальные электрические</v>
          </cell>
          <cell r="B70" t="str">
            <v>маш.-ч</v>
          </cell>
          <cell r="C70">
            <v>4.6899200000000002E-2</v>
          </cell>
          <cell r="D70">
            <v>1954</v>
          </cell>
          <cell r="E70">
            <v>91.641036800000009</v>
          </cell>
        </row>
        <row r="71">
          <cell r="A71" t="str">
            <v>Преобразователи сварочные с номинальным сварочным током 315-500 А</v>
          </cell>
          <cell r="B71" t="str">
            <v>маш.-ч</v>
          </cell>
          <cell r="C71">
            <v>1.93928192</v>
          </cell>
          <cell r="D71">
            <v>16353</v>
          </cell>
          <cell r="E71">
            <v>31713.077237760001</v>
          </cell>
        </row>
        <row r="72">
          <cell r="A72" t="str">
            <v>Автомобили бортовые грузоподъемностью до 5 т</v>
          </cell>
          <cell r="B72" t="str">
            <v>маш.-ч</v>
          </cell>
          <cell r="C72">
            <v>0.22394368000000001</v>
          </cell>
          <cell r="D72">
            <v>106655</v>
          </cell>
          <cell r="E72">
            <v>23884.713190400002</v>
          </cell>
        </row>
        <row r="73">
          <cell r="A73" t="str">
            <v>Аппараты для газовой сварки и резки</v>
          </cell>
          <cell r="B73" t="str">
            <v>маш.-ч</v>
          </cell>
          <cell r="C73">
            <v>1.7118207999999999</v>
          </cell>
          <cell r="D73">
            <v>1586</v>
          </cell>
          <cell r="E73">
            <v>2714.9477887999997</v>
          </cell>
        </row>
        <row r="74">
          <cell r="B74" t="str">
            <v>СУМ</v>
          </cell>
          <cell r="C74">
            <v>8.4008192000000008</v>
          </cell>
          <cell r="E74">
            <v>1279296.5708953603</v>
          </cell>
        </row>
        <row r="77">
          <cell r="A77" t="str">
            <v>Болты строительные с гайками и шайбами</v>
          </cell>
          <cell r="B77" t="str">
            <v>т</v>
          </cell>
          <cell r="C77">
            <v>2.4622080000000001E-2</v>
          </cell>
          <cell r="D77">
            <v>14464000</v>
          </cell>
          <cell r="E77">
            <v>356133.76512</v>
          </cell>
        </row>
        <row r="78">
          <cell r="A78" t="str">
            <v>Гвозди строительные</v>
          </cell>
          <cell r="B78" t="str">
            <v>т</v>
          </cell>
          <cell r="C78">
            <v>1.172E-5</v>
          </cell>
          <cell r="D78">
            <v>10250000</v>
          </cell>
          <cell r="E78">
            <v>120.13</v>
          </cell>
        </row>
        <row r="79">
          <cell r="A79" t="str">
            <v>Грунтовка ГФ-021 красно-коричневая</v>
          </cell>
          <cell r="B79" t="str">
            <v>т</v>
          </cell>
          <cell r="C79">
            <v>3.6347000000000001E-4</v>
          </cell>
          <cell r="D79">
            <v>18482000</v>
          </cell>
          <cell r="E79">
            <v>6717.65254</v>
          </cell>
        </row>
        <row r="80">
          <cell r="A80" t="str">
            <v>Растворитель марки Р-4</v>
          </cell>
          <cell r="B80" t="str">
            <v>т</v>
          </cell>
          <cell r="C80">
            <v>7.0348999999999997E-4</v>
          </cell>
          <cell r="D80">
            <v>36719000</v>
          </cell>
          <cell r="E80">
            <v>25831.44931</v>
          </cell>
        </row>
        <row r="81">
          <cell r="A81" t="str">
            <v>Кислород технический газообразный</v>
          </cell>
          <cell r="B81" t="str">
            <v>м3</v>
          </cell>
          <cell r="C81">
            <v>1.406976</v>
          </cell>
          <cell r="D81">
            <v>4763.3928571428569</v>
          </cell>
          <cell r="E81">
            <v>6701.9794285714279</v>
          </cell>
        </row>
        <row r="82">
          <cell r="A82" t="str">
            <v>Электроды диаметром 4 мм Э42</v>
          </cell>
          <cell r="B82" t="str">
            <v>т</v>
          </cell>
          <cell r="C82">
            <v>5.1588999999999997E-4</v>
          </cell>
          <cell r="D82">
            <v>17900000</v>
          </cell>
          <cell r="E82">
            <v>9234.4309999999987</v>
          </cell>
        </row>
        <row r="83">
          <cell r="A83" t="str">
            <v>Электроды диаметром 4 мм Э46</v>
          </cell>
          <cell r="B83" t="str">
            <v>т</v>
          </cell>
          <cell r="C83">
            <v>1.52422E-3</v>
          </cell>
          <cell r="D83">
            <v>17900000</v>
          </cell>
          <cell r="E83">
            <v>27283.538</v>
          </cell>
        </row>
        <row r="84">
          <cell r="A84" t="str">
            <v>Пиломатериалы хвойных пород друски обрезные длиной 4-6,5 м, шириной 75-150 мм, толщиной 40-75 мм I сорта</v>
          </cell>
          <cell r="B84" t="str">
            <v>м3</v>
          </cell>
          <cell r="C84">
            <v>1.20765E-3</v>
          </cell>
          <cell r="D84">
            <v>3638392.8571428568</v>
          </cell>
          <cell r="E84">
            <v>4393.9051339285706</v>
          </cell>
        </row>
        <row r="85">
          <cell r="A85" t="str">
            <v>Шлифкруги</v>
          </cell>
          <cell r="B85" t="str">
            <v>шт</v>
          </cell>
          <cell r="C85">
            <v>1.17248E-2</v>
          </cell>
          <cell r="D85">
            <v>10000</v>
          </cell>
          <cell r="E85">
            <v>117.248</v>
          </cell>
        </row>
        <row r="86">
          <cell r="A86" t="str">
            <v>Пропан-бутан, смесь техническая</v>
          </cell>
          <cell r="B86" t="str">
            <v>кг</v>
          </cell>
          <cell r="C86">
            <v>0.42209279999999999</v>
          </cell>
          <cell r="D86">
            <v>6164.9848214285712</v>
          </cell>
          <cell r="E86">
            <v>2602.1957052342855</v>
          </cell>
        </row>
        <row r="87">
          <cell r="A87" t="str">
            <v>НАДСТАВКА ТС1(1шт-71,72кг)</v>
          </cell>
          <cell r="B87" t="str">
            <v>ШТ</v>
          </cell>
          <cell r="C87">
            <v>8</v>
          </cell>
          <cell r="D87">
            <v>848214.28571428568</v>
          </cell>
          <cell r="E87">
            <v>6785714.2857142854</v>
          </cell>
        </row>
        <row r="88">
          <cell r="A88" t="str">
            <v>ШТЫРЬ Ш-20-2-К30</v>
          </cell>
          <cell r="B88" t="str">
            <v>ШТ</v>
          </cell>
          <cell r="C88">
            <v>48</v>
          </cell>
          <cell r="D88">
            <v>13017.6</v>
          </cell>
          <cell r="E88">
            <v>624844.80000000005</v>
          </cell>
        </row>
        <row r="89">
          <cell r="A89" t="str">
            <v>СТАЛЬ КРУГЛАЯ Д±10ММ ДЛИНОЙ 0,005М</v>
          </cell>
          <cell r="B89" t="str">
            <v>КГ</v>
          </cell>
          <cell r="C89">
            <v>5.76</v>
          </cell>
          <cell r="D89">
            <v>7857.143</v>
          </cell>
          <cell r="E89">
            <v>45257.143680000001</v>
          </cell>
        </row>
        <row r="90">
          <cell r="A90" t="str">
            <v>СТАЛЬ КРУГЛАЯ Д±10ММ ДЛИНОЙ 0,29М</v>
          </cell>
          <cell r="B90" t="str">
            <v>КГ</v>
          </cell>
          <cell r="C90">
            <v>1.44</v>
          </cell>
          <cell r="D90">
            <v>7857.143</v>
          </cell>
          <cell r="E90">
            <v>11314.28592</v>
          </cell>
        </row>
        <row r="91">
          <cell r="A91" t="str">
            <v>УГОЛОК РАЗМЕРОМ 50Х50Х4,5 ДЛИНОЙ 0,53М</v>
          </cell>
          <cell r="B91" t="str">
            <v>Т</v>
          </cell>
          <cell r="C91">
            <v>9.5920000000000005E-2</v>
          </cell>
          <cell r="D91">
            <v>8482142.8571428563</v>
          </cell>
          <cell r="E91">
            <v>813607.14285714284</v>
          </cell>
        </row>
        <row r="92">
          <cell r="A92" t="str">
            <v>УГОЛОК РАЗМЕРОМ 70Х70Х5 ДЛИНОЙ 0,31М</v>
          </cell>
          <cell r="B92" t="str">
            <v>Т</v>
          </cell>
          <cell r="C92">
            <v>1.336E-2</v>
          </cell>
          <cell r="D92">
            <v>8705357.1428571418</v>
          </cell>
          <cell r="E92">
            <v>116303.57142857142</v>
          </cell>
        </row>
        <row r="93">
          <cell r="A93" t="str">
            <v>УГОЛОК РАЗМЕРОМ 70Х70Х5 ДЛИНОЙ 1,46М</v>
          </cell>
          <cell r="B93" t="str">
            <v>Т</v>
          </cell>
          <cell r="C93">
            <v>6.2799999999999995E-2</v>
          </cell>
          <cell r="D93">
            <v>8705357.1428571418</v>
          </cell>
          <cell r="E93">
            <v>546696.42857142841</v>
          </cell>
        </row>
        <row r="94">
          <cell r="A94" t="str">
            <v>УГОЛОК РАЗМЕРОМ 80Х80Х6 ДЛИНОЙ 3,35М</v>
          </cell>
          <cell r="B94" t="str">
            <v>Т</v>
          </cell>
          <cell r="C94">
            <v>0.39448</v>
          </cell>
          <cell r="D94">
            <v>8705357.1428571418</v>
          </cell>
          <cell r="E94">
            <v>3434089.2857142854</v>
          </cell>
        </row>
        <row r="95">
          <cell r="A95" t="str">
            <v>Автопогрузчики 5 т</v>
          </cell>
          <cell r="B95" t="str">
            <v>маш.-ч</v>
          </cell>
          <cell r="C95">
            <v>3.5120985</v>
          </cell>
          <cell r="D95">
            <v>140201</v>
          </cell>
          <cell r="E95">
            <v>492399.72179849999</v>
          </cell>
        </row>
        <row r="96">
          <cell r="A96" t="str">
            <v>Агрегаты сварочные двухпостовые для ручной сварки на тракторе 79 кВт (108 л.с.)</v>
          </cell>
          <cell r="B96" t="str">
            <v>маш.-ч</v>
          </cell>
          <cell r="C96">
            <v>6.7852300000000003</v>
          </cell>
          <cell r="D96">
            <v>200581</v>
          </cell>
          <cell r="E96">
            <v>1360988.21863</v>
          </cell>
        </row>
        <row r="97">
          <cell r="A97" t="str">
            <v>Агрегаты сварочные передвижные с номинальным сварочным током 250-400 А с бензиновым двигателем</v>
          </cell>
          <cell r="B97" t="str">
            <v>маш.-ч</v>
          </cell>
          <cell r="C97">
            <v>2.2494450000000001</v>
          </cell>
          <cell r="D97">
            <v>45322</v>
          </cell>
          <cell r="E97">
            <v>101949.34629</v>
          </cell>
        </row>
        <row r="98">
          <cell r="A98" t="str">
            <v>Автомобили-самосвалы грузоподъемностью до 7 т</v>
          </cell>
          <cell r="B98" t="str">
            <v>маш.-ч</v>
          </cell>
          <cell r="C98">
            <v>1.8958200000000001E-2</v>
          </cell>
          <cell r="D98">
            <v>138958</v>
          </cell>
          <cell r="E98">
            <v>2634.3935556000001</v>
          </cell>
        </row>
        <row r="99">
          <cell r="A99" t="str">
            <v>Бульдозеры при работе на других видах строительства 79 (108) кВт (л.с.)</v>
          </cell>
          <cell r="B99" t="str">
            <v>маш.-ч</v>
          </cell>
          <cell r="C99">
            <v>3.1370136</v>
          </cell>
          <cell r="D99">
            <v>197517</v>
          </cell>
          <cell r="E99">
            <v>619613.51523120003</v>
          </cell>
        </row>
        <row r="100">
          <cell r="A100" t="str">
            <v>Бульдозеры при работе на других видах строительства (кроме водохозяйственного) 96 (130) кВт (л.с.)</v>
          </cell>
          <cell r="B100" t="str">
            <v>маш.-ч</v>
          </cell>
          <cell r="C100">
            <v>1.9023833999999999</v>
          </cell>
          <cell r="D100">
            <v>269843</v>
          </cell>
          <cell r="E100">
            <v>513344.84380619996</v>
          </cell>
        </row>
        <row r="101">
          <cell r="A101" t="str">
            <v>Бульдозеры при работе на сооружении магистральных трубопроводов 96 (130) кВт (л.с.)</v>
          </cell>
          <cell r="B101" t="str">
            <v>маш.-ч</v>
          </cell>
          <cell r="C101">
            <v>0.31372</v>
          </cell>
          <cell r="D101">
            <v>269843</v>
          </cell>
          <cell r="E101">
            <v>84655.145959999994</v>
          </cell>
        </row>
        <row r="102">
          <cell r="A102" t="str">
            <v>Вибраторы глубинные</v>
          </cell>
          <cell r="B102" t="str">
            <v>маш.-ч</v>
          </cell>
          <cell r="C102">
            <v>16.593890999999999</v>
          </cell>
          <cell r="D102">
            <v>1592</v>
          </cell>
          <cell r="E102">
            <v>26417.474471999998</v>
          </cell>
        </row>
        <row r="103">
          <cell r="A103" t="str">
            <v>Вибраторы поверхностные</v>
          </cell>
          <cell r="B103" t="str">
            <v>маш.-ч</v>
          </cell>
          <cell r="C103">
            <v>0.60278399999999999</v>
          </cell>
          <cell r="D103">
            <v>965</v>
          </cell>
          <cell r="E103">
            <v>581.68655999999999</v>
          </cell>
        </row>
        <row r="104">
          <cell r="A104" t="str">
            <v>Дрели электрические</v>
          </cell>
          <cell r="B104" t="str">
            <v>маш.-ч</v>
          </cell>
          <cell r="C104">
            <v>0.25205</v>
          </cell>
          <cell r="D104">
            <v>1399</v>
          </cell>
          <cell r="E104">
            <v>352.61795000000001</v>
          </cell>
        </row>
        <row r="105">
          <cell r="A105" t="str">
            <v>Компрессоры передвижные с двигателем внутреннего сгорания давлением до 686 кПа (7 атм.) 5 м3/мин</v>
          </cell>
          <cell r="B105" t="str">
            <v>маш.-ч</v>
          </cell>
          <cell r="C105">
            <v>10.8096824</v>
          </cell>
          <cell r="D105">
            <v>152202</v>
          </cell>
          <cell r="E105">
            <v>1645255.2806448</v>
          </cell>
        </row>
        <row r="106">
          <cell r="A106" t="str">
            <v>Краны при работе на других видах строительства (кроме монтажа технологического оборудования) 8 т</v>
          </cell>
          <cell r="B106" t="str">
            <v>маш.-ч</v>
          </cell>
          <cell r="C106">
            <v>13.259219999999999</v>
          </cell>
          <cell r="D106">
            <v>183862</v>
          </cell>
          <cell r="E106">
            <v>2437866.7076399997</v>
          </cell>
        </row>
        <row r="107">
          <cell r="A107" t="str">
            <v>Краны на автомобильном ходу при работе на других видах строительства 10 т</v>
          </cell>
          <cell r="B107" t="str">
            <v>маш.-ч</v>
          </cell>
          <cell r="C107">
            <v>1.7514414</v>
          </cell>
          <cell r="D107">
            <v>239461</v>
          </cell>
          <cell r="E107">
            <v>419401.9090854</v>
          </cell>
        </row>
        <row r="108">
          <cell r="A108" t="str">
            <v>Краны на гусеничном ходу при работе на других видах строительства до 16 т</v>
          </cell>
          <cell r="B108" t="str">
            <v>маш.-ч</v>
          </cell>
          <cell r="C108">
            <v>7.3779442</v>
          </cell>
          <cell r="D108">
            <v>236938</v>
          </cell>
          <cell r="E108">
            <v>1748115.3428596</v>
          </cell>
        </row>
        <row r="109">
          <cell r="A109" t="str">
            <v>Краны на гусеничном ходу при работе на других видах строительства 25 т</v>
          </cell>
          <cell r="B109" t="str">
            <v>маш.-ч</v>
          </cell>
          <cell r="C109">
            <v>26.5474</v>
          </cell>
          <cell r="D109">
            <v>277531</v>
          </cell>
          <cell r="E109">
            <v>7367726.4693999998</v>
          </cell>
        </row>
        <row r="110">
          <cell r="A110" t="str">
            <v>Краны на пневмоколесном ходу при работе на других видах строительства 25 т</v>
          </cell>
          <cell r="B110" t="str">
            <v>маш.-ч</v>
          </cell>
          <cell r="C110">
            <v>3.5436100000000001</v>
          </cell>
          <cell r="D110">
            <v>280822</v>
          </cell>
          <cell r="E110">
            <v>995123.64742000005</v>
          </cell>
        </row>
        <row r="111">
          <cell r="A111" t="str">
            <v>Краны-трубоукладчики для труб диаметром (грузоподъемностью) 800-1000 мм (35 т)</v>
          </cell>
          <cell r="B111" t="str">
            <v>маш.-ч</v>
          </cell>
          <cell r="C111">
            <v>1.7799700000000001</v>
          </cell>
          <cell r="D111">
            <v>311319</v>
          </cell>
          <cell r="E111">
            <v>554138.48043</v>
          </cell>
        </row>
        <row r="112">
          <cell r="A112" t="str">
            <v>Котлы битумные передвижные 400 л</v>
          </cell>
          <cell r="B112" t="str">
            <v>маш.-ч</v>
          </cell>
          <cell r="C112">
            <v>17.458092000000001</v>
          </cell>
          <cell r="D112">
            <v>6311</v>
          </cell>
          <cell r="E112">
            <v>110178.018612</v>
          </cell>
        </row>
        <row r="113">
          <cell r="A113" t="str">
            <v>Машины шлифовальные электрические</v>
          </cell>
          <cell r="B113" t="str">
            <v>маш.-ч</v>
          </cell>
          <cell r="C113">
            <v>3.2210000000000001</v>
          </cell>
          <cell r="D113">
            <v>1954</v>
          </cell>
          <cell r="E113">
            <v>6293.8339999999998</v>
          </cell>
        </row>
        <row r="114">
          <cell r="A114" t="str">
            <v>Насосы для нагнетания воды, содержащей твердые частицы, подача 45 м3/ч, напор до 55 м</v>
          </cell>
          <cell r="B114" t="str">
            <v>маш.-ч</v>
          </cell>
          <cell r="C114">
            <v>0.16472000000000001</v>
          </cell>
          <cell r="D114">
            <v>12498</v>
          </cell>
          <cell r="E114">
            <v>2058.67056</v>
          </cell>
        </row>
        <row r="115">
          <cell r="A115" t="str">
            <v>Бензопилы</v>
          </cell>
          <cell r="B115" t="str">
            <v>маш.-ч</v>
          </cell>
          <cell r="C115">
            <v>0.11218</v>
          </cell>
          <cell r="D115">
            <v>2211</v>
          </cell>
          <cell r="E115">
            <v>248.02997999999999</v>
          </cell>
        </row>
        <row r="116">
          <cell r="A116" t="str">
            <v>Пила электрическая цепная</v>
          </cell>
          <cell r="B116" t="str">
            <v>маш.-ч</v>
          </cell>
          <cell r="C116">
            <v>0.40259699999999998</v>
          </cell>
          <cell r="D116">
            <v>1349</v>
          </cell>
          <cell r="E116">
            <v>543.10335299999997</v>
          </cell>
        </row>
        <row r="117">
          <cell r="A117" t="str">
            <v>Вибраторы глубинные пневматические</v>
          </cell>
          <cell r="B117" t="str">
            <v>маш.-ч</v>
          </cell>
          <cell r="C117">
            <v>1.8264119999999999</v>
          </cell>
          <cell r="D117">
            <v>1592</v>
          </cell>
          <cell r="E117">
            <v>2907.6479039999999</v>
          </cell>
        </row>
        <row r="118">
          <cell r="A118" t="str">
            <v>Трамбовки пневматические</v>
          </cell>
          <cell r="B118" t="str">
            <v>маш.-ч</v>
          </cell>
          <cell r="C118">
            <v>4.8670679999999997</v>
          </cell>
          <cell r="D118">
            <v>1270</v>
          </cell>
          <cell r="E118">
            <v>6181.1763599999995</v>
          </cell>
        </row>
        <row r="119">
          <cell r="A119" t="str">
            <v>Электростанции передвижные 4 кВт</v>
          </cell>
          <cell r="B119" t="str">
            <v>маш.-ч</v>
          </cell>
          <cell r="C119">
            <v>2.08127</v>
          </cell>
          <cell r="D119">
            <v>55100</v>
          </cell>
          <cell r="E119">
            <v>114677.977</v>
          </cell>
        </row>
        <row r="120">
          <cell r="A120" t="str">
            <v>Экскаваторы на гусеничном ходу типа "ATLAS", "VOLVO", "KOMATSU", "HITACHI", "LIEBHER","HYUNDAI ROBEX" с емкостью ковша 0,65 м3</v>
          </cell>
          <cell r="B120" t="str">
            <v>маш.-ч</v>
          </cell>
          <cell r="C120">
            <v>7.7689876</v>
          </cell>
          <cell r="D120">
            <v>242599</v>
          </cell>
          <cell r="E120">
            <v>1884748.6227724</v>
          </cell>
        </row>
        <row r="121">
          <cell r="A121" t="str">
            <v>Экскаваторы одноковшовые дизельные на гусеничном ходу при работе на других видах строительства (кроме водохозяйственного) 0,65 м3</v>
          </cell>
          <cell r="B121" t="str">
            <v>маш.-ч</v>
          </cell>
          <cell r="C121">
            <v>9.5607258000000002</v>
          </cell>
          <cell r="D121">
            <v>242599</v>
          </cell>
          <cell r="E121">
            <v>2319422.5183541998</v>
          </cell>
        </row>
        <row r="122">
          <cell r="A122" t="str">
            <v>Электростанции передвижные 4 кВт</v>
          </cell>
          <cell r="B122" t="str">
            <v>маш.-ч</v>
          </cell>
          <cell r="C122">
            <v>0.150696</v>
          </cell>
          <cell r="D122">
            <v>55100</v>
          </cell>
          <cell r="E122">
            <v>8303.3495999999996</v>
          </cell>
        </row>
        <row r="123">
          <cell r="A123" t="str">
            <v>Автомобили бортовые грузоподъемностью до 5 т</v>
          </cell>
          <cell r="B123" t="str">
            <v>маш.-ч</v>
          </cell>
          <cell r="C123">
            <v>1.7250000000000001E-2</v>
          </cell>
          <cell r="D123">
            <v>106655</v>
          </cell>
          <cell r="E123">
            <v>1839.7987500000002</v>
          </cell>
        </row>
        <row r="124">
          <cell r="A124" t="str">
            <v>Автомобили бортовые грузоподъемностью до 5 т</v>
          </cell>
          <cell r="B124" t="str">
            <v>маш.-ч</v>
          </cell>
          <cell r="C124">
            <v>5.2532076999999999</v>
          </cell>
          <cell r="D124">
            <v>106655</v>
          </cell>
          <cell r="E124">
            <v>560280.86724349996</v>
          </cell>
        </row>
        <row r="125">
          <cell r="A125" t="str">
            <v>Аппараты для газовой сварки и резки</v>
          </cell>
          <cell r="B125" t="str">
            <v>маш.-ч</v>
          </cell>
          <cell r="C125">
            <v>0.16800000000000001</v>
          </cell>
          <cell r="D125">
            <v>1586</v>
          </cell>
          <cell r="E125">
            <v>266.44800000000004</v>
          </cell>
        </row>
        <row r="126">
          <cell r="A126" t="str">
            <v>Автомобили-самосвалы грузоподъемностью до 25 т</v>
          </cell>
          <cell r="B126" t="str">
            <v>маш.-ч</v>
          </cell>
          <cell r="C126">
            <v>36.512109270000003</v>
          </cell>
          <cell r="D126">
            <v>307485</v>
          </cell>
          <cell r="E126">
            <v>11226925.918885952</v>
          </cell>
        </row>
        <row r="127">
          <cell r="B127" t="str">
            <v>СУМ</v>
          </cell>
          <cell r="C127">
            <v>190.00115706999998</v>
          </cell>
          <cell r="E127">
            <v>34615440.783108346</v>
          </cell>
        </row>
        <row r="130">
          <cell r="A130" t="str">
            <v>Бетон тяжелый класса В20 /М-250/ фракции 5-10 мм</v>
          </cell>
          <cell r="B130" t="str">
            <v>м3</v>
          </cell>
          <cell r="C130">
            <v>75.868899999999996</v>
          </cell>
          <cell r="D130">
            <v>501996</v>
          </cell>
          <cell r="E130">
            <v>38085884.3244</v>
          </cell>
        </row>
        <row r="131">
          <cell r="A131" t="str">
            <v>Вода</v>
          </cell>
          <cell r="B131" t="str">
            <v>м3</v>
          </cell>
          <cell r="C131">
            <v>0.20846745</v>
          </cell>
          <cell r="D131">
            <v>0</v>
          </cell>
          <cell r="E131">
            <v>0</v>
          </cell>
        </row>
        <row r="132">
          <cell r="A132" t="str">
            <v>Растворы готовые кладочные тяжелые цементные М-200</v>
          </cell>
          <cell r="B132" t="str">
            <v>м3</v>
          </cell>
          <cell r="C132">
            <v>3.9699975900000002</v>
          </cell>
          <cell r="D132">
            <v>416964</v>
          </cell>
          <cell r="E132">
            <v>1655346.0751167601</v>
          </cell>
        </row>
        <row r="133">
          <cell r="A133" t="str">
            <v>Гравийно-песчаная смесь</v>
          </cell>
          <cell r="B133" t="str">
            <v>м3</v>
          </cell>
          <cell r="C133">
            <v>42.569499999999998</v>
          </cell>
          <cell r="D133">
            <v>25754</v>
          </cell>
          <cell r="E133">
            <v>1096334.9029999999</v>
          </cell>
        </row>
        <row r="134">
          <cell r="A134" t="str">
            <v>Щебень из природного камня для строительных работ марка 400, фракция, мм: 10-20</v>
          </cell>
          <cell r="B134" t="str">
            <v>м3</v>
          </cell>
          <cell r="C134">
            <v>43.75</v>
          </cell>
          <cell r="D134">
            <v>58036</v>
          </cell>
          <cell r="E134">
            <v>2539075</v>
          </cell>
        </row>
        <row r="135">
          <cell r="A135" t="str">
            <v>Раствор готовый кладочный цементный, марка: 150</v>
          </cell>
          <cell r="B135" t="str">
            <v>м3</v>
          </cell>
          <cell r="C135">
            <v>1.8921600000000001</v>
          </cell>
          <cell r="D135">
            <v>416964</v>
          </cell>
          <cell r="E135">
            <v>788962.60224000004</v>
          </cell>
        </row>
        <row r="136">
          <cell r="A136" t="str">
            <v>Вода</v>
          </cell>
          <cell r="B136" t="str">
            <v>м3</v>
          </cell>
          <cell r="C136">
            <v>24.284616</v>
          </cell>
          <cell r="D136">
            <v>0</v>
          </cell>
          <cell r="E136">
            <v>0</v>
          </cell>
        </row>
        <row r="137">
          <cell r="A137" t="str">
            <v>Битумы нефтяные строительные для кровельных мастик, марки БНМ-75/35</v>
          </cell>
          <cell r="B137" t="str">
            <v>т</v>
          </cell>
          <cell r="C137">
            <v>1.2820499999999999</v>
          </cell>
          <cell r="D137">
            <v>4999999.9999999991</v>
          </cell>
          <cell r="E137">
            <v>6410249.9999999981</v>
          </cell>
        </row>
        <row r="138">
          <cell r="A138" t="str">
            <v>Гвозди строительные</v>
          </cell>
          <cell r="B138" t="str">
            <v>т</v>
          </cell>
          <cell r="C138">
            <v>3.8643520000000001E-2</v>
          </cell>
          <cell r="D138">
            <v>10250000</v>
          </cell>
          <cell r="E138">
            <v>396096.08</v>
          </cell>
        </row>
        <row r="139">
          <cell r="A139" t="str">
            <v>Известь строительная негашеная комовая, сорт 1</v>
          </cell>
          <cell r="B139" t="str">
            <v>т</v>
          </cell>
          <cell r="C139">
            <v>1.22877E-2</v>
          </cell>
          <cell r="D139">
            <v>1071428.5714285714</v>
          </cell>
          <cell r="E139">
            <v>13165.392857142857</v>
          </cell>
        </row>
        <row r="140">
          <cell r="A140" t="str">
            <v>Краски масляные и алкидные земляные, готовые к применению сурик железный МА-15, ПФ-14</v>
          </cell>
          <cell r="B140" t="str">
            <v>т</v>
          </cell>
          <cell r="C140">
            <v>1E-4</v>
          </cell>
          <cell r="D140">
            <v>31830000</v>
          </cell>
          <cell r="E140">
            <v>3183</v>
          </cell>
        </row>
        <row r="141">
          <cell r="A141" t="str">
            <v>Лак битумный БТ-123</v>
          </cell>
          <cell r="B141" t="str">
            <v>т</v>
          </cell>
          <cell r="C141">
            <v>0.23866000000000001</v>
          </cell>
          <cell r="D141">
            <v>4999999.9999999991</v>
          </cell>
          <cell r="E141">
            <v>1193299.9999999998</v>
          </cell>
        </row>
        <row r="142">
          <cell r="A142" t="str">
            <v>Мастика клеящая морозостойкая битумно-масляная МБ-50</v>
          </cell>
          <cell r="B142" t="str">
            <v>т</v>
          </cell>
          <cell r="C142">
            <v>0.46850000000000003</v>
          </cell>
          <cell r="D142">
            <v>8929000</v>
          </cell>
          <cell r="E142">
            <v>4183236.5000000005</v>
          </cell>
        </row>
        <row r="143">
          <cell r="A143" t="str">
            <v>Масло дизельное моторное М-10ДМ</v>
          </cell>
          <cell r="B143" t="str">
            <v>т</v>
          </cell>
          <cell r="C143">
            <v>8.5525199999999992E-3</v>
          </cell>
          <cell r="D143">
            <v>8522306.25</v>
          </cell>
          <cell r="E143">
            <v>72887.194649249999</v>
          </cell>
        </row>
        <row r="144">
          <cell r="A144" t="str">
            <v>Масло индустриальное И-20А</v>
          </cell>
          <cell r="B144" t="str">
            <v>т</v>
          </cell>
          <cell r="C144">
            <v>0.1246304</v>
          </cell>
          <cell r="D144">
            <v>8522306.25</v>
          </cell>
          <cell r="E144">
            <v>1062138.43686</v>
          </cell>
        </row>
        <row r="145">
          <cell r="A145" t="str">
            <v>Катанка горячекатаная в мотках диаметром 6,3-6,5 мм</v>
          </cell>
          <cell r="B145" t="str">
            <v>т</v>
          </cell>
          <cell r="C145">
            <v>1.7066250000000002E-2</v>
          </cell>
          <cell r="D145">
            <v>7589286</v>
          </cell>
          <cell r="E145">
            <v>129520.65219750001</v>
          </cell>
        </row>
        <row r="146">
          <cell r="A146" t="str">
            <v>Проволока сварочная легированная диаметром 4 мм</v>
          </cell>
          <cell r="B146" t="str">
            <v>т</v>
          </cell>
          <cell r="C146">
            <v>2.3E-3</v>
          </cell>
          <cell r="D146">
            <v>18227000</v>
          </cell>
          <cell r="E146">
            <v>41922.1</v>
          </cell>
        </row>
        <row r="147">
          <cell r="A147" t="str">
            <v>Пленка полиэтиленовая</v>
          </cell>
          <cell r="B147" t="str">
            <v>м2</v>
          </cell>
          <cell r="C147">
            <v>4.6078999999999999</v>
          </cell>
          <cell r="D147">
            <v>2428</v>
          </cell>
          <cell r="E147">
            <v>11187.9812</v>
          </cell>
        </row>
        <row r="148">
          <cell r="A148" t="str">
            <v>Ткань стеклянная изоляционная И-200, толщиной 0,2 мм</v>
          </cell>
          <cell r="B148" t="str">
            <v>м2</v>
          </cell>
          <cell r="C148">
            <v>71.603999999999999</v>
          </cell>
          <cell r="D148">
            <v>9821</v>
          </cell>
          <cell r="E148">
            <v>703222.88399999996</v>
          </cell>
        </row>
        <row r="149">
          <cell r="A149" t="str">
            <v>Топливо дизельное</v>
          </cell>
          <cell r="B149" t="str">
            <v>т</v>
          </cell>
          <cell r="C149">
            <v>0.17790020000000001</v>
          </cell>
          <cell r="D149">
            <v>11687001.785714285</v>
          </cell>
          <cell r="E149">
            <v>2079119.9550789287</v>
          </cell>
        </row>
        <row r="150">
          <cell r="A150" t="str">
            <v>Кислород технический газообразный</v>
          </cell>
          <cell r="B150" t="str">
            <v>м3</v>
          </cell>
          <cell r="C150">
            <v>0.39600000000000002</v>
          </cell>
          <cell r="D150">
            <v>4763.3928571428569</v>
          </cell>
          <cell r="E150">
            <v>1886.3035714285713</v>
          </cell>
        </row>
        <row r="151">
          <cell r="A151" t="str">
            <v>Пропан-бутан, смесь техническая</v>
          </cell>
          <cell r="B151" t="str">
            <v>кг</v>
          </cell>
          <cell r="C151">
            <v>6.7000000000000004E-2</v>
          </cell>
          <cell r="D151">
            <v>6164.9848214285712</v>
          </cell>
          <cell r="E151">
            <v>413.05398303571428</v>
          </cell>
        </row>
        <row r="152">
          <cell r="A152" t="str">
            <v>Электроды диаметром 4 мм Э42</v>
          </cell>
          <cell r="B152" t="str">
            <v>т</v>
          </cell>
          <cell r="C152">
            <v>6.7896299999999996E-3</v>
          </cell>
          <cell r="D152">
            <v>17900000</v>
          </cell>
          <cell r="E152">
            <v>121534.37699999999</v>
          </cell>
        </row>
        <row r="153">
          <cell r="A153" t="str">
            <v>Лесоматериалы круглые хвойных пород для строительства диаметром 14-24 см, длиной 3-6,5 м</v>
          </cell>
          <cell r="B153" t="str">
            <v>м3</v>
          </cell>
          <cell r="C153">
            <v>6.8870000000000001E-2</v>
          </cell>
          <cell r="D153">
            <v>3638392.8571428568</v>
          </cell>
          <cell r="E153">
            <v>250576.11607142855</v>
          </cell>
        </row>
        <row r="154">
          <cell r="A154" t="str">
            <v>Бруски обрезные хвойных пород длиной 4-6,5 м, шириной 75-150 мм, толщиной 40-75 мм, III сорта</v>
          </cell>
          <cell r="B154" t="str">
            <v>м3</v>
          </cell>
          <cell r="C154">
            <v>1.31868E-2</v>
          </cell>
          <cell r="D154">
            <v>3638392.8571428568</v>
          </cell>
          <cell r="E154">
            <v>47978.758928571428</v>
          </cell>
        </row>
        <row r="155">
          <cell r="A155" t="str">
            <v>Бруски обрезные хвойных пород длиной 4-6,5 м, шириной 75-150 мм, толщиной 40-75 мм, IV сорта</v>
          </cell>
          <cell r="B155" t="str">
            <v>м3</v>
          </cell>
          <cell r="C155">
            <v>8.6190000000000003E-2</v>
          </cell>
          <cell r="D155">
            <v>3638392.8571428568</v>
          </cell>
          <cell r="E155">
            <v>313593.08035714284</v>
          </cell>
        </row>
        <row r="156">
          <cell r="A156" t="str">
            <v>Бруски обрезные хвойных пород длиной 4-6,5 м, шириной 75-150 мм, толщиной 100, 125 мм, II сорта</v>
          </cell>
          <cell r="B156" t="str">
            <v>м3</v>
          </cell>
          <cell r="C156">
            <v>8.0939999999999998E-2</v>
          </cell>
          <cell r="D156">
            <v>3638392.8571428568</v>
          </cell>
          <cell r="E156">
            <v>294491.51785714284</v>
          </cell>
        </row>
        <row r="157">
          <cell r="A157" t="str">
            <v>Пиломатериалы хвойных пород брусья обрезные длиной 4-6,5 м, шириной 75-150 мм, толщиной 150 мм и более I сорта</v>
          </cell>
          <cell r="B157" t="str">
            <v>м3</v>
          </cell>
          <cell r="C157">
            <v>1.0582392</v>
          </cell>
          <cell r="D157">
            <v>3638392.8571428568</v>
          </cell>
          <cell r="E157">
            <v>3850289.9464285714</v>
          </cell>
        </row>
        <row r="158">
          <cell r="A158" t="str">
            <v>Пиломатериалы хвойных пород доски обрезные длиной 4-6,5 м, шириной 75-150 мм, толщиной 32-40 мм II сорта</v>
          </cell>
          <cell r="B158" t="str">
            <v>м3</v>
          </cell>
          <cell r="C158">
            <v>9.7269999999999995E-2</v>
          </cell>
          <cell r="D158">
            <v>3638392.8571428568</v>
          </cell>
          <cell r="E158">
            <v>353906.47321428568</v>
          </cell>
        </row>
        <row r="159">
          <cell r="A159" t="str">
            <v>Пиломатериалы хвойных пород доски обрезные длиной 4-6,5 м, шириной 75-150 мм, толщиной 32-40 мм III сорта</v>
          </cell>
          <cell r="B159" t="str">
            <v>м3</v>
          </cell>
          <cell r="C159">
            <v>1.562E-2</v>
          </cell>
          <cell r="D159">
            <v>3638392.8571428568</v>
          </cell>
          <cell r="E159">
            <v>56831.696428571428</v>
          </cell>
        </row>
        <row r="160">
          <cell r="A160" t="str">
            <v>Доски обрезные хвойных пород длиной 4-6,5 м, шириной 75-150 мм, толщиной 44 мм и более, III сорта</v>
          </cell>
          <cell r="B160" t="str">
            <v>м3</v>
          </cell>
          <cell r="C160">
            <v>1.9037454</v>
          </cell>
          <cell r="D160">
            <v>3638392.8571428568</v>
          </cell>
          <cell r="E160">
            <v>6926573.6651785709</v>
          </cell>
        </row>
        <row r="161">
          <cell r="A161" t="str">
            <v>Доски обрезные хвойных пород длиной 4-6,5 м, шириной 75-150 мм, толщиной 44 мм и более, IV сорта</v>
          </cell>
          <cell r="B161" t="str">
            <v>м3</v>
          </cell>
          <cell r="C161">
            <v>4.9919999999999999E-3</v>
          </cell>
          <cell r="D161">
            <v>3638392.8571428568</v>
          </cell>
          <cell r="E161">
            <v>18162.857142857141</v>
          </cell>
        </row>
        <row r="162">
          <cell r="A162" t="str">
            <v>Пакля пропитанная</v>
          </cell>
          <cell r="B162" t="str">
            <v>кг</v>
          </cell>
          <cell r="C162">
            <v>478.00703700000003</v>
          </cell>
          <cell r="D162">
            <v>60714.28571428571</v>
          </cell>
          <cell r="E162">
            <v>29021855.817857143</v>
          </cell>
        </row>
        <row r="163">
          <cell r="A163" t="str">
            <v>Ткань мешочная</v>
          </cell>
          <cell r="B163" t="str">
            <v>10м2</v>
          </cell>
          <cell r="C163">
            <v>0.72407520000000003</v>
          </cell>
          <cell r="D163">
            <v>55000</v>
          </cell>
          <cell r="E163">
            <v>39824.135999999999</v>
          </cell>
        </row>
        <row r="164">
          <cell r="A164" t="str">
            <v>Шлифкруги</v>
          </cell>
          <cell r="B164" t="str">
            <v>шт</v>
          </cell>
          <cell r="C164">
            <v>0.31019999999999998</v>
          </cell>
          <cell r="D164">
            <v>10000</v>
          </cell>
          <cell r="E164">
            <v>3101.9999999999995</v>
          </cell>
        </row>
        <row r="165">
          <cell r="A165" t="str">
            <v>Камень</v>
          </cell>
          <cell r="B165" t="str">
            <v>м3</v>
          </cell>
          <cell r="C165">
            <v>4.2824</v>
          </cell>
          <cell r="D165">
            <v>40179</v>
          </cell>
          <cell r="E165">
            <v>172062.5496</v>
          </cell>
        </row>
        <row r="166">
          <cell r="A166" t="str">
            <v>Щиты из досок толщиной 25 мм</v>
          </cell>
          <cell r="B166" t="str">
            <v>м2</v>
          </cell>
          <cell r="C166">
            <v>38.451149999999998</v>
          </cell>
          <cell r="D166">
            <v>90959.821428571508</v>
          </cell>
          <cell r="E166">
            <v>3497509.7377232173</v>
          </cell>
        </row>
        <row r="167">
          <cell r="A167" t="str">
            <v>АРМАТУРА А-I ДИАМЕТРОМ 6,5ММ</v>
          </cell>
          <cell r="B167" t="str">
            <v>Т</v>
          </cell>
          <cell r="C167">
            <v>0.32800000000000001</v>
          </cell>
          <cell r="D167">
            <v>7589286</v>
          </cell>
          <cell r="E167">
            <v>2489285.8080000002</v>
          </cell>
        </row>
        <row r="168">
          <cell r="A168" t="str">
            <v>СБОРНЫЕ Ж/Б ПЛИТЫ ФУНДАМЕНТА ПД 3.2.24</v>
          </cell>
          <cell r="B168" t="str">
            <v>М3</v>
          </cell>
          <cell r="C168">
            <v>12.96</v>
          </cell>
          <cell r="D168">
            <v>1386736</v>
          </cell>
          <cell r="E168">
            <v>17972098.560000002</v>
          </cell>
        </row>
        <row r="169">
          <cell r="A169" t="str">
            <v>АРМАТУРНАЯ СЕТА 100Х100Х6</v>
          </cell>
          <cell r="B169" t="str">
            <v>Т</v>
          </cell>
          <cell r="C169">
            <v>1.36328</v>
          </cell>
          <cell r="D169">
            <v>9553571.4285714272</v>
          </cell>
          <cell r="E169">
            <v>13024192.857142856</v>
          </cell>
        </row>
        <row r="170">
          <cell r="A170" t="str">
            <v>УГОЛКИ 75Х75Х5</v>
          </cell>
          <cell r="B170" t="str">
            <v>Т</v>
          </cell>
          <cell r="C170">
            <v>4.5999999999999999E-2</v>
          </cell>
          <cell r="D170">
            <v>8705357.1428571418</v>
          </cell>
          <cell r="E170">
            <v>400446.42857142852</v>
          </cell>
        </row>
        <row r="171">
          <cell r="A171" t="str">
            <v>АРМАТУРА А-III Д-12</v>
          </cell>
          <cell r="B171" t="str">
            <v>Т</v>
          </cell>
          <cell r="C171">
            <v>6.7000000000000004E-2</v>
          </cell>
          <cell r="D171">
            <v>7651786</v>
          </cell>
          <cell r="E171">
            <v>512669.66200000001</v>
          </cell>
        </row>
        <row r="172">
          <cell r="A172" t="str">
            <v>ТРУБЫ МЕТАЛЛИЧЕСКИЕ ДИАМЕТРОМ 800 ММ ТОЛЩИНОЙ СТЕНКИ 11ММ</v>
          </cell>
          <cell r="B172" t="str">
            <v>М</v>
          </cell>
          <cell r="C172">
            <v>23</v>
          </cell>
          <cell r="D172">
            <v>2787125</v>
          </cell>
          <cell r="E172">
            <v>64103875</v>
          </cell>
        </row>
        <row r="173">
          <cell r="A173" t="str">
            <v>СЕТКА ИЗ АРМАТУРА А-I</v>
          </cell>
          <cell r="B173" t="str">
            <v>Т</v>
          </cell>
          <cell r="C173">
            <v>8.1000000000000003E-2</v>
          </cell>
          <cell r="D173">
            <v>9553571.4285714272</v>
          </cell>
          <cell r="E173">
            <v>773839.28571428568</v>
          </cell>
        </row>
        <row r="174">
          <cell r="A174" t="str">
            <v>СБОРНЫЕ Ж/Б ПРЯМОУГОЛЬНЫЕ ТРУБЫ ОТВЕРСТИЕМ 2,0Х2,0М БЛОК №48</v>
          </cell>
          <cell r="B174" t="str">
            <v>М3</v>
          </cell>
          <cell r="C174">
            <v>28.73</v>
          </cell>
          <cell r="D174">
            <v>4774126</v>
          </cell>
          <cell r="E174">
            <v>137160639.97999999</v>
          </cell>
        </row>
        <row r="175">
          <cell r="A175" t="str">
            <v>Автопогрузчики 5 т</v>
          </cell>
          <cell r="B175" t="str">
            <v>маш.-ч</v>
          </cell>
          <cell r="C175">
            <v>3.8120000000000001E-2</v>
          </cell>
          <cell r="D175">
            <v>140201</v>
          </cell>
          <cell r="E175">
            <v>5344.4621200000001</v>
          </cell>
        </row>
        <row r="176">
          <cell r="A176" t="str">
            <v>Агрегаты сварочные передвижные с номинальным сварочным током 250-400 А с дизельным двигателем</v>
          </cell>
          <cell r="B176" t="str">
            <v>маш.-ч</v>
          </cell>
          <cell r="C176">
            <v>96.1828</v>
          </cell>
          <cell r="D176">
            <v>54178</v>
          </cell>
          <cell r="E176">
            <v>5210991.7384000001</v>
          </cell>
        </row>
        <row r="177">
          <cell r="A177" t="str">
            <v>Бульдозеры при работе на других видах строительства (кроме водохозяйственного) 59 (80) кВт (л.с.)</v>
          </cell>
          <cell r="B177" t="str">
            <v>маш.-ч</v>
          </cell>
          <cell r="C177">
            <v>1.3375999999999999</v>
          </cell>
          <cell r="D177">
            <v>175643</v>
          </cell>
          <cell r="E177">
            <v>234940.07679999998</v>
          </cell>
        </row>
        <row r="178">
          <cell r="A178" t="str">
            <v>Горелки газопламенные</v>
          </cell>
          <cell r="B178" t="str">
            <v>маш.-ч</v>
          </cell>
          <cell r="C178">
            <v>1.71</v>
          </cell>
          <cell r="D178">
            <v>235</v>
          </cell>
          <cell r="E178">
            <v>401.84999999999997</v>
          </cell>
        </row>
        <row r="179">
          <cell r="A179" t="str">
            <v>Гамма-дефектоскопы с толщиной просвечиваемой стали до 80 мм</v>
          </cell>
          <cell r="B179" t="str">
            <v>маш.-ч</v>
          </cell>
          <cell r="C179">
            <v>19.38</v>
          </cell>
          <cell r="D179">
            <v>20072.346477568004</v>
          </cell>
          <cell r="E179">
            <v>389002.0747352679</v>
          </cell>
        </row>
        <row r="180">
          <cell r="A180" t="str">
            <v>Домкраты гидравлические грузоподъемностью 63 т</v>
          </cell>
          <cell r="B180" t="str">
            <v>маш.-ч</v>
          </cell>
          <cell r="C180">
            <v>9.2736000000000001</v>
          </cell>
          <cell r="D180">
            <v>1809.8017315840004</v>
          </cell>
          <cell r="E180">
            <v>16783.377338017388</v>
          </cell>
        </row>
        <row r="181">
          <cell r="A181" t="str">
            <v>Компрессоры передвижные с двигателем внутреннего сгорания давлением до 686 кПа (7 атм.) 5 м3/мин</v>
          </cell>
          <cell r="B181" t="str">
            <v>маш.-ч</v>
          </cell>
          <cell r="C181">
            <v>0.20979999999999999</v>
          </cell>
          <cell r="D181">
            <v>152202</v>
          </cell>
          <cell r="E181">
            <v>31931.979599999999</v>
          </cell>
        </row>
        <row r="182">
          <cell r="A182" t="str">
            <v>Компрессоры передвижные с двигателем внутреннего сгорания давлением до 686 кПа (7 атм.) 5 м3/мин</v>
          </cell>
          <cell r="B182" t="str">
            <v>маш.-ч</v>
          </cell>
          <cell r="C182">
            <v>19.930800000000001</v>
          </cell>
          <cell r="D182">
            <v>152202</v>
          </cell>
          <cell r="E182">
            <v>3033507.6216000002</v>
          </cell>
        </row>
        <row r="183">
          <cell r="A183" t="str">
            <v>Краны на автомобильном ходу при работе на других видах строительства 10 т</v>
          </cell>
          <cell r="B183" t="str">
            <v>маш.-ч</v>
          </cell>
          <cell r="C183">
            <v>27.893000000000001</v>
          </cell>
          <cell r="D183">
            <v>239461</v>
          </cell>
          <cell r="E183">
            <v>6679285.6730000004</v>
          </cell>
        </row>
        <row r="184">
          <cell r="A184" t="str">
            <v>Краны на автомобильном ходу при работе на монтаже технологического оборудования 10 т</v>
          </cell>
          <cell r="B184" t="str">
            <v>маш.-ч</v>
          </cell>
          <cell r="C184">
            <v>1.8864000000000001</v>
          </cell>
          <cell r="D184">
            <v>239461</v>
          </cell>
          <cell r="E184">
            <v>451719.2304</v>
          </cell>
        </row>
        <row r="185">
          <cell r="A185" t="str">
            <v>Краны-трубоукладчики для труб диаметром (грузоподъемностью) до 400 мм (6,3 т)</v>
          </cell>
          <cell r="B185" t="str">
            <v>маш.-ч</v>
          </cell>
          <cell r="C185">
            <v>4.7420799999999996</v>
          </cell>
          <cell r="D185">
            <v>205548</v>
          </cell>
          <cell r="E185">
            <v>974725.05983999989</v>
          </cell>
        </row>
        <row r="186">
          <cell r="A186" t="str">
            <v>Краны-трубоукладчики для труб диаметром (грузоподъемностью) до 700 мм (12,5 т)</v>
          </cell>
          <cell r="B186" t="str">
            <v>маш.-ч</v>
          </cell>
          <cell r="C186">
            <v>1.5039</v>
          </cell>
          <cell r="D186">
            <v>254345</v>
          </cell>
          <cell r="E186">
            <v>382509.44550000003</v>
          </cell>
        </row>
        <row r="187">
          <cell r="A187" t="str">
            <v>Котлы битумные передвижные 1000 л</v>
          </cell>
          <cell r="B187" t="str">
            <v>маш.-ч</v>
          </cell>
          <cell r="C187">
            <v>7.3188399999999998</v>
          </cell>
          <cell r="D187">
            <v>10754</v>
          </cell>
          <cell r="E187">
            <v>78706.805359999998</v>
          </cell>
        </row>
        <row r="188">
          <cell r="A188" t="str">
            <v>Краскораспылители ручные</v>
          </cell>
          <cell r="B188" t="str">
            <v>маш.-ч</v>
          </cell>
          <cell r="C188">
            <v>0.20979999999999999</v>
          </cell>
          <cell r="D188">
            <v>553.41044684800022</v>
          </cell>
          <cell r="E188">
            <v>116.10551174871044</v>
          </cell>
        </row>
        <row r="189">
          <cell r="A189" t="str">
            <v>Котлы битумные передвижные 400 л</v>
          </cell>
          <cell r="B189" t="str">
            <v>маш.-ч</v>
          </cell>
          <cell r="C189">
            <v>28.980399999999999</v>
          </cell>
          <cell r="D189">
            <v>6311</v>
          </cell>
          <cell r="E189">
            <v>182895.30439999999</v>
          </cell>
        </row>
        <row r="190">
          <cell r="A190" t="str">
            <v>Лаборатории для контроля сварных соединений высокопроходимые, передвижные</v>
          </cell>
          <cell r="B190" t="str">
            <v>маш.-ч</v>
          </cell>
          <cell r="C190">
            <v>21</v>
          </cell>
          <cell r="D190">
            <v>63570.407599820792</v>
          </cell>
          <cell r="E190">
            <v>1334978.5595962366</v>
          </cell>
        </row>
        <row r="191">
          <cell r="A191" t="str">
            <v>Лебедки ручные и рычажные, тяговым усилием 14,72 (1,5) кН (т)</v>
          </cell>
          <cell r="B191" t="str">
            <v>маш.-ч</v>
          </cell>
          <cell r="C191">
            <v>56.305199999999999</v>
          </cell>
          <cell r="D191">
            <v>1403</v>
          </cell>
          <cell r="E191">
            <v>78996.195599999992</v>
          </cell>
        </row>
        <row r="192">
          <cell r="A192" t="str">
            <v>Лебедки электрические, тяговым усилием 156,96 (16) кН (т)</v>
          </cell>
          <cell r="B192" t="str">
            <v>маш.-ч</v>
          </cell>
          <cell r="C192">
            <v>9.2736000000000001</v>
          </cell>
          <cell r="D192">
            <v>33744</v>
          </cell>
          <cell r="E192">
            <v>312928.35840000003</v>
          </cell>
        </row>
        <row r="193">
          <cell r="A193" t="str">
            <v>Машины для очистки и грунтовки труб диаметром 600-800 мм</v>
          </cell>
          <cell r="B193" t="str">
            <v>маш.-ч</v>
          </cell>
          <cell r="C193">
            <v>1.8923399999999999</v>
          </cell>
          <cell r="D193">
            <v>175265</v>
          </cell>
          <cell r="E193">
            <v>331660.97009999998</v>
          </cell>
        </row>
        <row r="194">
          <cell r="A194" t="str">
            <v>Машины для очистки и изоляции полимерными лентами труб диаметром 600-800 мм</v>
          </cell>
          <cell r="B194" t="str">
            <v>маш.-ч</v>
          </cell>
          <cell r="C194">
            <v>2.2812199999999998</v>
          </cell>
          <cell r="D194">
            <v>175265</v>
          </cell>
          <cell r="E194">
            <v>399818.02329999994</v>
          </cell>
        </row>
        <row r="195">
          <cell r="A195" t="str">
            <v>Машины шлифовальные электрические</v>
          </cell>
          <cell r="B195" t="str">
            <v>маш.-ч</v>
          </cell>
          <cell r="C195">
            <v>37.173430000000003</v>
          </cell>
          <cell r="D195">
            <v>1954</v>
          </cell>
          <cell r="E195">
            <v>72636.88222</v>
          </cell>
        </row>
        <row r="196">
          <cell r="A196" t="str">
            <v>Прицепы тракторные 2 т</v>
          </cell>
          <cell r="B196" t="str">
            <v>маш.-ч</v>
          </cell>
          <cell r="C196">
            <v>9.9</v>
          </cell>
          <cell r="D196">
            <v>4047.3747815424008</v>
          </cell>
          <cell r="E196">
            <v>40069.01033726977</v>
          </cell>
        </row>
        <row r="197">
          <cell r="A197" t="str">
            <v>Спецавтомашины, грузоподъемность до 8 т, вездеход</v>
          </cell>
          <cell r="B197" t="str">
            <v>маш.-ч</v>
          </cell>
          <cell r="C197">
            <v>28.687799999999999</v>
          </cell>
          <cell r="D197">
            <v>147398</v>
          </cell>
          <cell r="E197">
            <v>4228524.3443999998</v>
          </cell>
        </row>
        <row r="198">
          <cell r="A198" t="str">
            <v>Тракторы на пневмоколесном ходу 29 кВт (40 л.с.)</v>
          </cell>
          <cell r="B198" t="str">
            <v>маш.-ч</v>
          </cell>
          <cell r="C198">
            <v>9.9</v>
          </cell>
          <cell r="D198">
            <v>155385</v>
          </cell>
          <cell r="E198">
            <v>1538311.5</v>
          </cell>
        </row>
        <row r="199">
          <cell r="A199" t="str">
            <v>Трамбовки пневматические</v>
          </cell>
          <cell r="B199" t="str">
            <v>маш.-ч</v>
          </cell>
          <cell r="C199">
            <v>21.436800000000002</v>
          </cell>
          <cell r="D199">
            <v>1270</v>
          </cell>
          <cell r="E199">
            <v>27224.736000000001</v>
          </cell>
        </row>
        <row r="200">
          <cell r="A200" t="str">
            <v>Экскаваторы на гусеничном ходу типа "ATLAS", "VOLVO", "KOMATSU", "HITACHI", "LIEBHER" с емкостью ковша 0,5 м3</v>
          </cell>
          <cell r="B200" t="str">
            <v>маш.-ч</v>
          </cell>
          <cell r="C200">
            <v>3.7423760000000001</v>
          </cell>
          <cell r="D200">
            <v>232426</v>
          </cell>
          <cell r="E200">
            <v>869825.484176</v>
          </cell>
        </row>
        <row r="201">
          <cell r="A201" t="str">
            <v>Установки для сушки труб диаметром до 500 мм</v>
          </cell>
          <cell r="B201" t="str">
            <v>маш.-ч</v>
          </cell>
          <cell r="C201">
            <v>0.49836000000000003</v>
          </cell>
          <cell r="D201">
            <v>55100</v>
          </cell>
          <cell r="E201">
            <v>27459.636000000002</v>
          </cell>
        </row>
        <row r="202">
          <cell r="A202" t="str">
            <v>Экскаваторы одноковшовые дизельные на гусеничном ходу при работе на других видах строительства (кроме водохозяйственного) 0,65 м3</v>
          </cell>
          <cell r="B202" t="str">
            <v>маш.-ч</v>
          </cell>
          <cell r="C202">
            <v>0.17748</v>
          </cell>
          <cell r="D202">
            <v>242599</v>
          </cell>
          <cell r="E202">
            <v>43056.470520000003</v>
          </cell>
        </row>
        <row r="203">
          <cell r="A203" t="str">
            <v>Автомобили бортовые грузоподъемностью до 5 т</v>
          </cell>
          <cell r="B203" t="str">
            <v>маш.-ч</v>
          </cell>
          <cell r="C203">
            <v>14.5395</v>
          </cell>
          <cell r="D203">
            <v>106655</v>
          </cell>
          <cell r="E203">
            <v>1550710.3725000001</v>
          </cell>
        </row>
        <row r="204">
          <cell r="A204" t="str">
            <v>Автомобили бортовые грузоподъемностью до 5 т</v>
          </cell>
          <cell r="B204" t="str">
            <v>маш.-ч</v>
          </cell>
          <cell r="C204">
            <v>7.0182000000000002</v>
          </cell>
          <cell r="D204">
            <v>106655</v>
          </cell>
          <cell r="E204">
            <v>748526.12100000004</v>
          </cell>
        </row>
        <row r="205">
          <cell r="A205" t="str">
            <v>Автомобили бортовые грузоподъемностью до 8 т</v>
          </cell>
          <cell r="B205" t="str">
            <v>маш.-ч</v>
          </cell>
          <cell r="C205">
            <v>1.8864000000000001</v>
          </cell>
          <cell r="D205">
            <v>138958</v>
          </cell>
          <cell r="E205">
            <v>262130.37120000002</v>
          </cell>
        </row>
        <row r="206">
          <cell r="A206" t="str">
            <v>Аппараты для газовой сварки и резки</v>
          </cell>
          <cell r="B206" t="str">
            <v>маш.-ч</v>
          </cell>
          <cell r="C206">
            <v>28.068000000000001</v>
          </cell>
          <cell r="D206">
            <v>1586</v>
          </cell>
          <cell r="E206">
            <v>44515.848000000005</v>
          </cell>
        </row>
        <row r="207">
          <cell r="A207" t="str">
            <v>Трубоукладчики для труб диаметром до 400 мм, грузоподъемность 6,3 т</v>
          </cell>
          <cell r="B207" t="str">
            <v>маш.-ч</v>
          </cell>
          <cell r="C207">
            <v>3.0548000000000002</v>
          </cell>
          <cell r="D207">
            <v>205548</v>
          </cell>
          <cell r="E207">
            <v>627908.03040000005</v>
          </cell>
        </row>
        <row r="208">
          <cell r="A208" t="str">
            <v>Полотенце мягкое для труб диаметром до 300 мм</v>
          </cell>
          <cell r="B208" t="str">
            <v>маш.-ч</v>
          </cell>
          <cell r="C208">
            <v>13.893000000000001</v>
          </cell>
          <cell r="D208">
            <v>218.37277091840005</v>
          </cell>
          <cell r="E208">
            <v>3033.8529063693322</v>
          </cell>
        </row>
        <row r="209">
          <cell r="B209" t="str">
            <v>СУМ</v>
          </cell>
          <cell r="C209">
            <v>491.32564599999978</v>
          </cell>
          <cell r="E209">
            <v>30215175.57126091</v>
          </cell>
        </row>
        <row r="212">
          <cell r="A212" t="str">
            <v>Кирпич глиняный обыкновенный М-75</v>
          </cell>
          <cell r="B212" t="str">
            <v>1000шт</v>
          </cell>
          <cell r="C212">
            <v>0.72</v>
          </cell>
          <cell r="D212">
            <v>803571.42857142852</v>
          </cell>
          <cell r="E212">
            <v>578571.42857142852</v>
          </cell>
        </row>
        <row r="213">
          <cell r="A213" t="str">
            <v>Пленка радиографическая рулонная</v>
          </cell>
          <cell r="B213" t="str">
            <v>м</v>
          </cell>
          <cell r="C213">
            <v>59.96</v>
          </cell>
          <cell r="D213">
            <v>63244.047619047618</v>
          </cell>
          <cell r="E213">
            <v>3792113.0952380951</v>
          </cell>
        </row>
        <row r="214">
          <cell r="A214" t="str">
            <v>Коробки соединительные</v>
          </cell>
          <cell r="B214" t="str">
            <v>шт</v>
          </cell>
          <cell r="C214">
            <v>48</v>
          </cell>
          <cell r="D214">
            <v>13125</v>
          </cell>
          <cell r="E214">
            <v>630000</v>
          </cell>
        </row>
        <row r="215">
          <cell r="A215" t="str">
            <v>Глина</v>
          </cell>
          <cell r="B215" t="str">
            <v>м3</v>
          </cell>
          <cell r="C215">
            <v>2.88</v>
          </cell>
          <cell r="D215">
            <v>0</v>
          </cell>
          <cell r="E215">
            <v>0</v>
          </cell>
        </row>
        <row r="216">
          <cell r="A216" t="str">
            <v>Глина шамотная</v>
          </cell>
          <cell r="B216" t="str">
            <v>кг</v>
          </cell>
          <cell r="C216">
            <v>8.4</v>
          </cell>
          <cell r="D216">
            <v>6500</v>
          </cell>
          <cell r="E216">
            <v>54600</v>
          </cell>
        </row>
        <row r="217">
          <cell r="A217" t="str">
            <v>Вода</v>
          </cell>
          <cell r="B217" t="str">
            <v>м3</v>
          </cell>
          <cell r="C217">
            <v>3.84</v>
          </cell>
          <cell r="D217">
            <v>0</v>
          </cell>
          <cell r="E217">
            <v>0</v>
          </cell>
        </row>
        <row r="218">
          <cell r="A218" t="str">
            <v>Битумы нефтяные строительные марки БН-90/10</v>
          </cell>
          <cell r="B218" t="str">
            <v>т</v>
          </cell>
          <cell r="C218">
            <v>0.25271300000000002</v>
          </cell>
          <cell r="D218">
            <v>4999999.9999999991</v>
          </cell>
          <cell r="E218">
            <v>1263564.9999999998</v>
          </cell>
        </row>
        <row r="219">
          <cell r="A219" t="str">
            <v>Битумы нефтяные строительные марки БН-50/50</v>
          </cell>
          <cell r="B219" t="str">
            <v>т</v>
          </cell>
          <cell r="C219">
            <v>4.8000000000000001E-2</v>
          </cell>
          <cell r="D219">
            <v>4999999.9999999991</v>
          </cell>
          <cell r="E219">
            <v>239999.99999999997</v>
          </cell>
        </row>
        <row r="220">
          <cell r="A220" t="str">
            <v>Бумага оберточная листовая</v>
          </cell>
          <cell r="B220" t="str">
            <v>1000м2</v>
          </cell>
          <cell r="C220">
            <v>0.10687000000000001</v>
          </cell>
          <cell r="D220">
            <v>14668367.346938748</v>
          </cell>
          <cell r="E220">
            <v>1567608.4183673442</v>
          </cell>
        </row>
        <row r="221">
          <cell r="A221" t="str">
            <v>Гайки шестигранные диаметр резьбы 10 мм</v>
          </cell>
          <cell r="B221" t="str">
            <v>т</v>
          </cell>
          <cell r="C221">
            <v>7.3800000000000005E-5</v>
          </cell>
          <cell r="D221">
            <v>17741000</v>
          </cell>
          <cell r="E221">
            <v>1309.2858000000001</v>
          </cell>
        </row>
        <row r="222">
          <cell r="A222" t="str">
            <v>Ковер</v>
          </cell>
          <cell r="B222" t="str">
            <v>шт</v>
          </cell>
          <cell r="C222">
            <v>56</v>
          </cell>
          <cell r="D222">
            <v>544223</v>
          </cell>
          <cell r="E222">
            <v>30476488</v>
          </cell>
        </row>
        <row r="223">
          <cell r="A223" t="str">
            <v>Краска</v>
          </cell>
          <cell r="B223" t="str">
            <v>кг</v>
          </cell>
          <cell r="C223">
            <v>0.72</v>
          </cell>
          <cell r="D223">
            <v>31830</v>
          </cell>
          <cell r="E223">
            <v>22917.599999999999</v>
          </cell>
        </row>
        <row r="224">
          <cell r="A224" t="str">
            <v>Лак битумный БТ-123</v>
          </cell>
          <cell r="B224" t="str">
            <v>т</v>
          </cell>
          <cell r="C224">
            <v>1.728E-4</v>
          </cell>
          <cell r="D224">
            <v>4999999.9999999991</v>
          </cell>
          <cell r="E224">
            <v>863.99999999999989</v>
          </cell>
        </row>
        <row r="225">
          <cell r="A225" t="str">
            <v>Грунтовка ФЛ-03К коричневая</v>
          </cell>
          <cell r="B225" t="str">
            <v>т</v>
          </cell>
          <cell r="C225">
            <v>5.7399999999999997E-4</v>
          </cell>
          <cell r="D225">
            <v>18482000</v>
          </cell>
          <cell r="E225">
            <v>10608.668</v>
          </cell>
        </row>
        <row r="226">
          <cell r="A226" t="str">
            <v>Грунтовка битумная</v>
          </cell>
          <cell r="B226" t="str">
            <v>т</v>
          </cell>
          <cell r="C226">
            <v>1.8950000000000002E-2</v>
          </cell>
          <cell r="D226">
            <v>18482000</v>
          </cell>
          <cell r="E226">
            <v>350233.9</v>
          </cell>
        </row>
        <row r="227">
          <cell r="A227" t="str">
            <v>Растворители для лакокрасочных материалов Р-4</v>
          </cell>
          <cell r="B227" t="str">
            <v>т</v>
          </cell>
          <cell r="C227">
            <v>6.9399999999999996E-4</v>
          </cell>
          <cell r="D227">
            <v>36719000</v>
          </cell>
          <cell r="E227">
            <v>25482.985999999997</v>
          </cell>
        </row>
        <row r="228">
          <cell r="A228" t="str">
            <v>Бензин растворитель</v>
          </cell>
          <cell r="B228" t="str">
            <v>т</v>
          </cell>
          <cell r="C228">
            <v>3.3599999999999998E-2</v>
          </cell>
          <cell r="D228">
            <v>36719000</v>
          </cell>
          <cell r="E228">
            <v>1233758.3999999999</v>
          </cell>
        </row>
        <row r="229">
          <cell r="A229" t="str">
            <v>Клей фенолполивинилацетатный марки БФ-2, БФ-2Н, сорт высший</v>
          </cell>
          <cell r="B229" t="str">
            <v>т</v>
          </cell>
          <cell r="C229">
            <v>1.9610000000000001E-3</v>
          </cell>
          <cell r="D229">
            <v>892857.14285714272</v>
          </cell>
          <cell r="E229">
            <v>1750.8928571428569</v>
          </cell>
        </row>
        <row r="230">
          <cell r="A230" t="str">
            <v>Эмаль ХВ-125 серебристая</v>
          </cell>
          <cell r="B230" t="str">
            <v>т</v>
          </cell>
          <cell r="C230">
            <v>1.4959999999999999E-3</v>
          </cell>
          <cell r="D230">
            <v>27312000</v>
          </cell>
          <cell r="E230">
            <v>40858.752</v>
          </cell>
        </row>
        <row r="231">
          <cell r="A231" t="str">
            <v>Холст стеклянный ВВГ</v>
          </cell>
          <cell r="B231" t="str">
            <v>10м2</v>
          </cell>
          <cell r="C231">
            <v>12.39</v>
          </cell>
          <cell r="D231">
            <v>26790</v>
          </cell>
          <cell r="E231">
            <v>331928.10000000003</v>
          </cell>
        </row>
        <row r="232">
          <cell r="A232" t="str">
            <v>Мастика по проекту</v>
          </cell>
          <cell r="B232" t="str">
            <v>т</v>
          </cell>
          <cell r="C232">
            <v>0.49846000000000001</v>
          </cell>
          <cell r="D232">
            <v>8929000</v>
          </cell>
          <cell r="E232">
            <v>4450749.34</v>
          </cell>
        </row>
        <row r="233">
          <cell r="A233" t="str">
            <v>Смазка солидол жировой "Ж"</v>
          </cell>
          <cell r="B233" t="str">
            <v>т</v>
          </cell>
          <cell r="C233">
            <v>7.0089999999999996E-3</v>
          </cell>
          <cell r="D233">
            <v>21279999.999999996</v>
          </cell>
          <cell r="E233">
            <v>149151.51999999996</v>
          </cell>
        </row>
        <row r="234">
          <cell r="A234" t="str">
            <v>Проволока стальная низкоуглеродистая разного назначения оцинкованная диаметром 3,0 мм</v>
          </cell>
          <cell r="B234" t="str">
            <v>т</v>
          </cell>
          <cell r="C234">
            <v>1.0675199999999999E-2</v>
          </cell>
          <cell r="D234">
            <v>8899000</v>
          </cell>
          <cell r="E234">
            <v>94998.604799999986</v>
          </cell>
        </row>
        <row r="235">
          <cell r="A235" t="str">
            <v>Проволока черная диаметром 3 мм</v>
          </cell>
          <cell r="B235" t="str">
            <v>т</v>
          </cell>
          <cell r="C235">
            <v>2.5065E-2</v>
          </cell>
          <cell r="D235">
            <v>8899000</v>
          </cell>
          <cell r="E235">
            <v>223053.435</v>
          </cell>
        </row>
        <row r="236">
          <cell r="A236" t="str">
            <v>Пленка оберточная ПЭКОМ, толщиной 0,6 мм</v>
          </cell>
          <cell r="B236" t="str">
            <v>м2</v>
          </cell>
          <cell r="C236">
            <v>30.5793</v>
          </cell>
          <cell r="D236">
            <v>2428</v>
          </cell>
          <cell r="E236">
            <v>74246.540399999998</v>
          </cell>
        </row>
        <row r="237">
          <cell r="A237" t="str">
            <v>Лента поливилхлоридная липкая, толщиной 0,4 мм</v>
          </cell>
          <cell r="B237" t="str">
            <v>м2</v>
          </cell>
          <cell r="C237">
            <v>237.98</v>
          </cell>
          <cell r="D237">
            <v>35714.28571428571</v>
          </cell>
          <cell r="E237">
            <v>8499285.7142857127</v>
          </cell>
        </row>
        <row r="238">
          <cell r="A238" t="str">
            <v>Лента термоусаживающаяся из полиэтилена шириной 440 мм</v>
          </cell>
          <cell r="B238" t="str">
            <v>м</v>
          </cell>
          <cell r="C238">
            <v>16.760000000000002</v>
          </cell>
          <cell r="D238">
            <v>1000</v>
          </cell>
          <cell r="E238">
            <v>16760</v>
          </cell>
        </row>
        <row r="239">
          <cell r="A239" t="str">
            <v>Резина листовая вулканизованная цветная</v>
          </cell>
          <cell r="B239" t="str">
            <v>кг</v>
          </cell>
          <cell r="C239">
            <v>44.78</v>
          </cell>
          <cell r="D239">
            <v>27000</v>
          </cell>
          <cell r="E239">
            <v>1209060</v>
          </cell>
        </row>
        <row r="240">
          <cell r="A240" t="str">
            <v>Сталь полосовая спокойная марки Ст3сп, шириной 50-200 мм толщиной 4-5 мм</v>
          </cell>
          <cell r="B240" t="str">
            <v>т</v>
          </cell>
          <cell r="C240">
            <v>2.8800000000000002E-3</v>
          </cell>
          <cell r="D240">
            <v>8683100</v>
          </cell>
          <cell r="E240">
            <v>25007.328000000001</v>
          </cell>
        </row>
        <row r="241">
          <cell r="A241" t="str">
            <v>Кислород технический газообразный</v>
          </cell>
          <cell r="B241" t="str">
            <v>м3</v>
          </cell>
          <cell r="C241">
            <v>11.811999999999999</v>
          </cell>
          <cell r="D241">
            <v>4763.3928571428569</v>
          </cell>
          <cell r="E241">
            <v>56265.19642857142</v>
          </cell>
        </row>
        <row r="242">
          <cell r="A242" t="str">
            <v>Каболка</v>
          </cell>
          <cell r="B242" t="str">
            <v>т</v>
          </cell>
          <cell r="C242">
            <v>9.7100000000000006E-2</v>
          </cell>
          <cell r="D242">
            <v>14464285.714285713</v>
          </cell>
          <cell r="E242">
            <v>1404482.1428571427</v>
          </cell>
        </row>
        <row r="243">
          <cell r="A243" t="str">
            <v>Натрий фтористый технический, марка А, сорт I</v>
          </cell>
          <cell r="B243" t="str">
            <v>т</v>
          </cell>
          <cell r="C243">
            <v>7.0181999999999994E-2</v>
          </cell>
          <cell r="D243">
            <v>8255952.6785714282</v>
          </cell>
          <cell r="E243">
            <v>579419.27088749991</v>
          </cell>
        </row>
        <row r="244">
          <cell r="A244" t="str">
            <v>Ксилол нефтяной марки А</v>
          </cell>
          <cell r="B244" t="str">
            <v>т</v>
          </cell>
          <cell r="C244">
            <v>9.0199999999999997E-5</v>
          </cell>
          <cell r="D244">
            <v>29464285.714285713</v>
          </cell>
          <cell r="E244">
            <v>2657.6785714285711</v>
          </cell>
        </row>
        <row r="245">
          <cell r="A245" t="str">
            <v>Электроды диаметром 4 мм Э42</v>
          </cell>
          <cell r="B245" t="str">
            <v>т</v>
          </cell>
          <cell r="C245">
            <v>4.9189999999999998E-2</v>
          </cell>
          <cell r="D245">
            <v>17900000</v>
          </cell>
          <cell r="E245">
            <v>880501</v>
          </cell>
        </row>
        <row r="246">
          <cell r="A246" t="str">
            <v>Электроды диаметром 4 мм Э42А</v>
          </cell>
          <cell r="B246" t="str">
            <v>т</v>
          </cell>
          <cell r="C246">
            <v>1.1356E-2</v>
          </cell>
          <cell r="D246">
            <v>17900000</v>
          </cell>
          <cell r="E246">
            <v>203272.4</v>
          </cell>
        </row>
        <row r="247">
          <cell r="A247" t="str">
            <v>Электроды диаметром 6 мм Э42А</v>
          </cell>
          <cell r="B247" t="str">
            <v>т</v>
          </cell>
          <cell r="C247">
            <v>1.56E-3</v>
          </cell>
          <cell r="D247">
            <v>17900000</v>
          </cell>
          <cell r="E247">
            <v>27924</v>
          </cell>
        </row>
        <row r="248">
          <cell r="A248" t="str">
            <v>Роли свинцовые, марки С1 толщиной 1,0 мм</v>
          </cell>
          <cell r="B248" t="str">
            <v>т</v>
          </cell>
          <cell r="C248">
            <v>2.3040000000000001E-3</v>
          </cell>
          <cell r="D248">
            <v>29645699.999999996</v>
          </cell>
          <cell r="E248">
            <v>68303.69279999999</v>
          </cell>
        </row>
        <row r="249">
          <cell r="A249" t="str">
            <v>Лесоматериалы круглые хвойных пород для строительства диаметром 14-24 см, длиной 3-6,5 м</v>
          </cell>
          <cell r="B249" t="str">
            <v>м3</v>
          </cell>
          <cell r="C249">
            <v>8.5750000000000007E-2</v>
          </cell>
          <cell r="D249">
            <v>3638392.8571428568</v>
          </cell>
          <cell r="E249">
            <v>311992.1875</v>
          </cell>
        </row>
        <row r="250">
          <cell r="A250" t="str">
            <v>Бруски обрезные хвойных пород длиной 4-6,5 м, шириной 75-150 мм, толщиной 40-75 мм, II сорта</v>
          </cell>
          <cell r="B250" t="str">
            <v>м3</v>
          </cell>
          <cell r="C250">
            <v>2.0051999999999999</v>
          </cell>
          <cell r="D250">
            <v>3638392.8571428568</v>
          </cell>
          <cell r="E250">
            <v>7295705.3571428563</v>
          </cell>
        </row>
        <row r="251">
          <cell r="A251" t="str">
            <v>Пиломатериалы хвойных пород доски обрезные длиной 2-3,75 м, шириной 75-150 мм, толщиной 32-40 мм III сорта</v>
          </cell>
          <cell r="B251" t="str">
            <v>м3</v>
          </cell>
          <cell r="C251">
            <v>5.3E-3</v>
          </cell>
          <cell r="D251">
            <v>3638392.8571428568</v>
          </cell>
          <cell r="E251">
            <v>19283.482142857141</v>
          </cell>
        </row>
        <row r="252">
          <cell r="A252" t="str">
            <v>Краны стальные газовые шаровые равнопроходные</v>
          </cell>
          <cell r="B252" t="str">
            <v>шт</v>
          </cell>
          <cell r="C252">
            <v>0.1</v>
          </cell>
          <cell r="D252">
            <v>2900000</v>
          </cell>
          <cell r="E252">
            <v>290000</v>
          </cell>
        </row>
        <row r="253">
          <cell r="A253" t="str">
            <v>Зажимы плашечные</v>
          </cell>
          <cell r="B253" t="str">
            <v>шт</v>
          </cell>
          <cell r="C253">
            <v>48</v>
          </cell>
          <cell r="D253">
            <v>5357.1428571428569</v>
          </cell>
          <cell r="E253">
            <v>257142.85714285713</v>
          </cell>
        </row>
        <row r="254">
          <cell r="A254" t="str">
            <v>Брезент</v>
          </cell>
          <cell r="B254" t="str">
            <v>м2</v>
          </cell>
          <cell r="C254">
            <v>0.33360000000000001</v>
          </cell>
          <cell r="D254">
            <v>20909.090909090904</v>
          </cell>
          <cell r="E254">
            <v>6975.2727272727261</v>
          </cell>
        </row>
        <row r="255">
          <cell r="A255" t="str">
            <v>Материалы гидроизоляционные рулонные</v>
          </cell>
          <cell r="B255" t="str">
            <v>м2</v>
          </cell>
          <cell r="C255">
            <v>81.08</v>
          </cell>
          <cell r="D255">
            <v>3571</v>
          </cell>
          <cell r="E255">
            <v>289536.68</v>
          </cell>
        </row>
        <row r="256">
          <cell r="A256" t="str">
            <v>Ткань мешочная</v>
          </cell>
          <cell r="B256" t="str">
            <v>10м2</v>
          </cell>
          <cell r="C256">
            <v>8.1629999999999994E-2</v>
          </cell>
          <cell r="D256">
            <v>55000</v>
          </cell>
          <cell r="E256">
            <v>4489.6499999999996</v>
          </cell>
        </row>
        <row r="257">
          <cell r="A257" t="str">
            <v>Хомуты стальные</v>
          </cell>
          <cell r="B257" t="str">
            <v>кг</v>
          </cell>
          <cell r="C257">
            <v>0.26600000000000001</v>
          </cell>
          <cell r="D257">
            <v>15402</v>
          </cell>
          <cell r="E257">
            <v>4096.9319999999998</v>
          </cell>
        </row>
        <row r="258">
          <cell r="A258" t="str">
            <v>Шлифкруги</v>
          </cell>
          <cell r="B258" t="str">
            <v>шт</v>
          </cell>
          <cell r="C258">
            <v>5.4794</v>
          </cell>
          <cell r="D258">
            <v>10000</v>
          </cell>
          <cell r="E258">
            <v>54794</v>
          </cell>
        </row>
        <row r="259">
          <cell r="A259" t="str">
            <v>Бетон тяжелый, класс В 12,5 (М150)</v>
          </cell>
          <cell r="B259" t="str">
            <v>м3</v>
          </cell>
          <cell r="C259">
            <v>5.6000000000000001E-2</v>
          </cell>
          <cell r="D259">
            <v>445214</v>
          </cell>
          <cell r="E259">
            <v>24931.984</v>
          </cell>
        </row>
        <row r="260">
          <cell r="A260" t="str">
            <v>Песок для строительных работ природный</v>
          </cell>
          <cell r="B260" t="str">
            <v>м3</v>
          </cell>
          <cell r="C260">
            <v>2.2240000000000002</v>
          </cell>
          <cell r="D260">
            <v>62500</v>
          </cell>
          <cell r="E260">
            <v>139000</v>
          </cell>
        </row>
        <row r="261">
          <cell r="A261" t="str">
            <v>Пропан-бутан, смесь техническая</v>
          </cell>
          <cell r="B261" t="str">
            <v>кг</v>
          </cell>
          <cell r="C261">
            <v>205.21299999999999</v>
          </cell>
          <cell r="D261">
            <v>6164.9848214285712</v>
          </cell>
          <cell r="E261">
            <v>1265135.0301598213</v>
          </cell>
        </row>
        <row r="262">
          <cell r="A262" t="str">
            <v>Бирки маркировочные</v>
          </cell>
          <cell r="B262" t="str">
            <v>100шт</v>
          </cell>
          <cell r="C262">
            <v>0.11808</v>
          </cell>
          <cell r="D262">
            <v>44600</v>
          </cell>
          <cell r="E262">
            <v>5266.3680000000004</v>
          </cell>
        </row>
        <row r="263">
          <cell r="A263" t="str">
            <v>Кнопки монтажные</v>
          </cell>
          <cell r="B263" t="str">
            <v>1000шт</v>
          </cell>
          <cell r="C263">
            <v>2.39616E-2</v>
          </cell>
          <cell r="D263">
            <v>373673.57142857136</v>
          </cell>
          <cell r="E263">
            <v>8953.8166491428547</v>
          </cell>
        </row>
        <row r="264">
          <cell r="A264" t="str">
            <v>Болты с гайками и шайбами для санитарно-технических работ, диаметром 20-22 мм</v>
          </cell>
          <cell r="B264" t="str">
            <v>т</v>
          </cell>
          <cell r="C264">
            <v>1.7600000000000001E-2</v>
          </cell>
          <cell r="D264">
            <v>15402000</v>
          </cell>
          <cell r="E264">
            <v>271075.20000000001</v>
          </cell>
        </row>
        <row r="265">
          <cell r="A265" t="str">
            <v>Праймер эпоксидный</v>
          </cell>
          <cell r="B265" t="str">
            <v>кг</v>
          </cell>
          <cell r="C265">
            <v>0.59</v>
          </cell>
          <cell r="D265">
            <v>100446.42857142857</v>
          </cell>
          <cell r="E265">
            <v>59263.392857142848</v>
          </cell>
        </row>
        <row r="266">
          <cell r="A266" t="str">
            <v>Трубка контрольная</v>
          </cell>
          <cell r="B266" t="str">
            <v>компл</v>
          </cell>
          <cell r="C266">
            <v>8</v>
          </cell>
          <cell r="D266">
            <v>437164.38</v>
          </cell>
          <cell r="E266">
            <v>3497315.04</v>
          </cell>
        </row>
        <row r="267">
          <cell r="A267" t="str">
            <v>Плиты сборные железобетонные под ковер</v>
          </cell>
          <cell r="B267" t="str">
            <v>м3</v>
          </cell>
          <cell r="C267">
            <v>2.2400000000000002</v>
          </cell>
          <cell r="D267">
            <v>1636904.7619047619</v>
          </cell>
          <cell r="E267">
            <v>3666666.666666667</v>
          </cell>
        </row>
        <row r="268">
          <cell r="A268" t="str">
            <v>Шар резиновый запорный</v>
          </cell>
          <cell r="B268" t="str">
            <v>шт</v>
          </cell>
          <cell r="C268">
            <v>4</v>
          </cell>
          <cell r="D268">
            <v>693392.85714285704</v>
          </cell>
          <cell r="E268">
            <v>2773571.4285714282</v>
          </cell>
        </row>
        <row r="269">
          <cell r="A269" t="str">
            <v>Лента К226</v>
          </cell>
          <cell r="B269" t="str">
            <v>100м</v>
          </cell>
          <cell r="C269">
            <v>2.7647999999999999E-2</v>
          </cell>
          <cell r="D269">
            <v>50000</v>
          </cell>
          <cell r="E269">
            <v>1382.3999999999999</v>
          </cell>
        </row>
        <row r="270">
          <cell r="A270" t="str">
            <v>Сталь угловая, равнополочная, марка стали ВСт3кп2 размером 50х50х5 мм</v>
          </cell>
          <cell r="B270" t="str">
            <v>т</v>
          </cell>
          <cell r="C270">
            <v>2.8799999999999999E-2</v>
          </cell>
          <cell r="D270">
            <v>8482142.8571428563</v>
          </cell>
          <cell r="E270">
            <v>244285.71428571426</v>
          </cell>
        </row>
        <row r="271">
          <cell r="A271" t="str">
            <v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50 мм, толщиной стенки, мм: 3,0</v>
          </cell>
          <cell r="B271" t="str">
            <v>т</v>
          </cell>
          <cell r="C271">
            <v>8.9999999999999998E-4</v>
          </cell>
          <cell r="D271">
            <v>9643000</v>
          </cell>
          <cell r="E271">
            <v>8678.6999999999989</v>
          </cell>
        </row>
        <row r="272">
          <cell r="A272" t="str">
            <v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150 мм, толщиной стенки, мм: 5,0</v>
          </cell>
          <cell r="B272" t="str">
            <v>т</v>
          </cell>
          <cell r="C272">
            <v>3.8E-3</v>
          </cell>
          <cell r="D272">
            <v>9147053.7261698451</v>
          </cell>
          <cell r="E272">
            <v>34758.804159445412</v>
          </cell>
        </row>
        <row r="273">
          <cell r="A273" t="str">
            <v>ЗАГЛУШКА ДИАМ.57Х4</v>
          </cell>
          <cell r="B273" t="str">
            <v>ШТ</v>
          </cell>
          <cell r="C273">
            <v>1</v>
          </cell>
          <cell r="D273">
            <v>6661</v>
          </cell>
          <cell r="E273">
            <v>6661</v>
          </cell>
        </row>
        <row r="274">
          <cell r="A274" t="str">
            <v>ТРУБА СТАЛЬНЫХ ГАЗОПРОВОДНАЯ ДИАМЕТРОМ ДО 159Х4,5 ММ</v>
          </cell>
          <cell r="B274" t="str">
            <v>М</v>
          </cell>
          <cell r="C274">
            <v>30</v>
          </cell>
          <cell r="D274">
            <v>156978</v>
          </cell>
          <cell r="E274">
            <v>4709340</v>
          </cell>
        </row>
        <row r="275">
          <cell r="A275" t="str">
            <v>КАБЕЛЬ АВВГ2Х6</v>
          </cell>
          <cell r="B275" t="str">
            <v>1000М</v>
          </cell>
          <cell r="C275">
            <v>0.28799999999999998</v>
          </cell>
          <cell r="D275">
            <v>4197321</v>
          </cell>
          <cell r="E275">
            <v>1208828.4479999999</v>
          </cell>
        </row>
        <row r="276">
          <cell r="A276" t="str">
            <v>контрольнАЯ трубА СЗК-20-00 У1-17-2</v>
          </cell>
          <cell r="B276" t="str">
            <v>ШТ</v>
          </cell>
          <cell r="C276">
            <v>48</v>
          </cell>
          <cell r="D276">
            <v>207075.00000000003</v>
          </cell>
          <cell r="E276">
            <v>9939600.0000000019</v>
          </cell>
        </row>
        <row r="277">
          <cell r="A277" t="str">
            <v>ПРОТЕКТОРА ТИПА ПМ-20У СЗК-36-00 У1-5</v>
          </cell>
          <cell r="B277" t="str">
            <v>ШТ</v>
          </cell>
          <cell r="C277">
            <v>48</v>
          </cell>
          <cell r="D277">
            <v>892857.14285714272</v>
          </cell>
          <cell r="E277">
            <v>42857142.857142851</v>
          </cell>
        </row>
        <row r="278">
          <cell r="A278" t="str">
            <v>ШТУЦЕР</v>
          </cell>
          <cell r="B278" t="str">
            <v>ШТ</v>
          </cell>
          <cell r="C278">
            <v>12</v>
          </cell>
          <cell r="D278">
            <v>50223.214285714283</v>
          </cell>
          <cell r="E278">
            <v>602678.57142857136</v>
          </cell>
        </row>
        <row r="279">
          <cell r="A279" t="str">
            <v>ЗАДВИЖКА 30Ч47бк4</v>
          </cell>
          <cell r="B279" t="str">
            <v>ШТ</v>
          </cell>
          <cell r="C279">
            <v>8</v>
          </cell>
          <cell r="D279">
            <v>431250</v>
          </cell>
          <cell r="E279">
            <v>3450000</v>
          </cell>
        </row>
        <row r="280">
          <cell r="A280" t="str">
            <v>ТРУБЫ МЕТАЛЛИЧЕСКИЕ ДИАМЕТРОМ 57ММ ТОЛЩИНОЙ СТЕНКИ 3,5 ММ</v>
          </cell>
          <cell r="B280" t="str">
            <v>М</v>
          </cell>
          <cell r="C280">
            <v>6</v>
          </cell>
          <cell r="D280">
            <v>44540</v>
          </cell>
          <cell r="E280">
            <v>267240</v>
          </cell>
        </row>
        <row r="281">
          <cell r="A281" t="str">
            <v>СТАЛЬНОЙ ОТВОД 45 гр.76Х4</v>
          </cell>
          <cell r="B281" t="str">
            <v>ШТ</v>
          </cell>
          <cell r="C281">
            <v>1</v>
          </cell>
          <cell r="D281">
            <v>32233</v>
          </cell>
          <cell r="E281">
            <v>32233</v>
          </cell>
        </row>
        <row r="282">
          <cell r="A282" t="str">
            <v>СТАЛЬНОЙ ОТВОД 90 гр.57Х4</v>
          </cell>
          <cell r="B282" t="str">
            <v>ШТ</v>
          </cell>
          <cell r="C282">
            <v>3</v>
          </cell>
          <cell r="D282">
            <v>10716</v>
          </cell>
          <cell r="E282">
            <v>32148</v>
          </cell>
        </row>
        <row r="283">
          <cell r="A283" t="str">
            <v>ФУТЛЯР ДИАМ.159Х4,5</v>
          </cell>
          <cell r="B283" t="str">
            <v>М</v>
          </cell>
          <cell r="C283">
            <v>129</v>
          </cell>
          <cell r="D283">
            <v>156978</v>
          </cell>
          <cell r="E283">
            <v>20250162</v>
          </cell>
        </row>
        <row r="284">
          <cell r="A284" t="str">
            <v>ТРУБА СТАЛЬНЫХ ГАЗОПРОВОДНАЯ ДИАМЕТРОМ ДО 57Х3,5 ММ</v>
          </cell>
          <cell r="B284" t="str">
            <v>М</v>
          </cell>
          <cell r="C284">
            <v>35</v>
          </cell>
          <cell r="D284">
            <v>44540</v>
          </cell>
          <cell r="E284">
            <v>1558900</v>
          </cell>
        </row>
        <row r="285">
          <cell r="A285" t="str">
            <v>ТРУБЫ МЕТАЛЛИЧЕСКИЕ ДИАМЕТРОМ 79ММ ТОЛЩИНОЙ СТЕНКИ 3,5 ММ</v>
          </cell>
          <cell r="B285" t="str">
            <v>М</v>
          </cell>
          <cell r="C285">
            <v>14</v>
          </cell>
          <cell r="D285">
            <v>60382</v>
          </cell>
          <cell r="E285">
            <v>845348</v>
          </cell>
        </row>
        <row r="286">
          <cell r="A286" t="str">
            <v>СТАЛЬНОЙ ОТВОД 60 гр.76Х4</v>
          </cell>
          <cell r="B286" t="str">
            <v>ШТ</v>
          </cell>
          <cell r="C286">
            <v>1</v>
          </cell>
          <cell r="D286">
            <v>32233</v>
          </cell>
          <cell r="E286">
            <v>32233</v>
          </cell>
        </row>
        <row r="287">
          <cell r="A287" t="str">
            <v>СТАЛЬНОЙ ОТВОД 90 гр.159Х5</v>
          </cell>
          <cell r="B287" t="str">
            <v>ШТ</v>
          </cell>
          <cell r="C287">
            <v>2</v>
          </cell>
          <cell r="D287">
            <v>223215</v>
          </cell>
          <cell r="E287">
            <v>446430</v>
          </cell>
        </row>
        <row r="288">
          <cell r="A288" t="str">
            <v>СТАЛЬНОЙ ОТВОД 90 гр.76Х4</v>
          </cell>
          <cell r="B288" t="str">
            <v>ШТ</v>
          </cell>
          <cell r="C288">
            <v>10</v>
          </cell>
          <cell r="D288">
            <v>32233</v>
          </cell>
          <cell r="E288">
            <v>322330</v>
          </cell>
        </row>
        <row r="289">
          <cell r="A289" t="str">
            <v>ТРУБА СТАЛЬНЫХ ГАЗОПРОВОДНАЯ ДИАМЕТРОМ ДО 65Х3,5 ММ</v>
          </cell>
          <cell r="B289" t="str">
            <v>М</v>
          </cell>
          <cell r="C289">
            <v>133</v>
          </cell>
          <cell r="D289">
            <v>60382</v>
          </cell>
          <cell r="E289">
            <v>8030806</v>
          </cell>
        </row>
        <row r="290">
          <cell r="A290" t="str">
            <v>ТРУБЫ МЕТАЛЛИЧЕСКИЕ ДИАМЕТРОМ 159ММ ТОЛЩИНОЙ СТЕНКИ 4,5 ММ</v>
          </cell>
          <cell r="B290" t="str">
            <v>М</v>
          </cell>
          <cell r="C290">
            <v>4</v>
          </cell>
          <cell r="D290">
            <v>156978</v>
          </cell>
          <cell r="E290">
            <v>627912</v>
          </cell>
        </row>
        <row r="291">
          <cell r="A291" t="str">
            <v>ФУТЛЯР ДИАМ.273Х4,5</v>
          </cell>
          <cell r="B291" t="str">
            <v>М</v>
          </cell>
          <cell r="C291">
            <v>26</v>
          </cell>
          <cell r="D291">
            <v>217900</v>
          </cell>
          <cell r="E291">
            <v>5665400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Котельная №4"/>
      <sheetName val="Лист3"/>
      <sheetName val="свод"/>
      <sheetName val="свадн"/>
      <sheetName val="Лист4"/>
      <sheetName val="Лист1"/>
      <sheetName val="Лист2"/>
    </sheetNames>
    <sheetDataSet>
      <sheetData sheetId="0" refreshError="1">
        <row r="4">
          <cell r="A4" t="str">
            <v>НАИМЕНОВАНИЕ</v>
          </cell>
          <cell r="B4" t="str">
            <v>ЕД.
ИЗМ.</v>
          </cell>
          <cell r="C4" t="str">
            <v>КОЛ-ВО</v>
          </cell>
          <cell r="D4" t="str">
            <v>ЦЕНА
 ЗА ЕД.</v>
          </cell>
          <cell r="E4" t="str">
            <v>СУММА 
(сум)</v>
          </cell>
        </row>
        <row r="5">
          <cell r="A5">
            <v>2</v>
          </cell>
          <cell r="B5">
            <v>3</v>
          </cell>
          <cell r="C5">
            <v>4</v>
          </cell>
          <cell r="D5">
            <v>5</v>
          </cell>
          <cell r="E5">
            <v>6</v>
          </cell>
        </row>
        <row r="7">
          <cell r="A7" t="str">
            <v>ЗАТРАТЫ ТРУДА РАБОЧИХ-СТРОИТЕЛЕЙ С УЧЕТОМ СОЦСТРАХА</v>
          </cell>
          <cell r="B7" t="str">
            <v>ЧЕЛ-Ч</v>
          </cell>
          <cell r="C7">
            <v>8750.3132344250007</v>
          </cell>
          <cell r="D7">
            <v>54989.502400000005</v>
          </cell>
          <cell r="E7">
            <v>481175370.60516536</v>
          </cell>
        </row>
        <row r="8">
          <cell r="B8" t="str">
            <v>СУМ</v>
          </cell>
        </row>
        <row r="11">
          <cell r="A11" t="str">
            <v>АВТОПОГРУЗЧИКИ 5 Т</v>
          </cell>
          <cell r="B11" t="str">
            <v>МАШ-Ч</v>
          </cell>
          <cell r="C11">
            <v>2.5113319999999999</v>
          </cell>
          <cell r="D11">
            <v>140201</v>
          </cell>
          <cell r="E11">
            <v>352091.25773199997</v>
          </cell>
        </row>
        <row r="12">
          <cell r="A12" t="str">
            <v>ДРЕЛЬ-ПЕРФОРАТОР ЭЛЕКТРИЧЕСКАЯ</v>
          </cell>
          <cell r="B12" t="str">
            <v>МАШ-Ч</v>
          </cell>
          <cell r="C12">
            <v>28.173749999999998</v>
          </cell>
          <cell r="D12">
            <v>1732</v>
          </cell>
          <cell r="E12">
            <v>48796.934999999998</v>
          </cell>
        </row>
        <row r="13">
          <cell r="A13" t="str">
            <v>ВИБРАТОРЫ ПОВЕРХНОСТНЫЕ</v>
          </cell>
          <cell r="B13" t="str">
            <v>МАШ-Ч</v>
          </cell>
          <cell r="C13">
            <v>54.085034999999998</v>
          </cell>
          <cell r="D13">
            <v>965</v>
          </cell>
          <cell r="E13">
            <v>52192.058774999998</v>
          </cell>
        </row>
        <row r="14">
          <cell r="A14" t="str">
            <v>ГОРЕЛКИ ГАЗОПЛАМЕННЫЕ</v>
          </cell>
          <cell r="B14" t="str">
            <v>МАШ-Ч</v>
          </cell>
          <cell r="C14">
            <v>15.72471</v>
          </cell>
          <cell r="D14">
            <v>235</v>
          </cell>
          <cell r="E14">
            <v>3695.3068499999999</v>
          </cell>
        </row>
        <row r="15">
          <cell r="A15" t="str">
            <v>ДОМКРАТЫ ГИДРАВЛИЧЕСКИЕ ГРУЗОПОДЪЕМНОСТЬЮ 63 Т</v>
          </cell>
          <cell r="B15" t="str">
            <v>МАШ-Ч</v>
          </cell>
          <cell r="C15">
            <v>123.65600000000001</v>
          </cell>
          <cell r="D15">
            <v>1809.8017315840004</v>
          </cell>
          <cell r="E15">
            <v>223792.84292075117</v>
          </cell>
        </row>
        <row r="16">
          <cell r="A16" t="str">
            <v>ДРЕЛИ ЭЛЕКТРИЧЕСКИЕ</v>
          </cell>
          <cell r="B16" t="str">
            <v>МАШ-Ч</v>
          </cell>
          <cell r="C16">
            <v>82.342299999999994</v>
          </cell>
          <cell r="D16">
            <v>1399</v>
          </cell>
          <cell r="E16">
            <v>115196.8777</v>
          </cell>
        </row>
        <row r="17">
          <cell r="A17" t="str">
            <v>КОМПРЕССОРЫ ПЕРЕДВИЖНЫЕ С ДВИГАТЕЛЕМ ВНУТРЕННЕГО СГОРАНИЯ ДАВЛЕНИЕМ ДО 686 КПА (7 АТМ.) 5 М3/МИН</v>
          </cell>
          <cell r="B17" t="str">
            <v>МАШ-Ч</v>
          </cell>
          <cell r="C17">
            <v>149.55680000000001</v>
          </cell>
          <cell r="D17">
            <v>152202</v>
          </cell>
          <cell r="E17">
            <v>22762844.073600002</v>
          </cell>
        </row>
        <row r="18">
          <cell r="A18" t="str">
            <v>КРАНЫ БАШЕННЫЕ ПРИ РАБОТЕ НА ДРУГИХ ВИДАХ СТРОИТЕЛЬСТВА (КРОМЕ МОНТАЖА ТЕХНОЛОГИЧЕСКОГО ОБОРУДОВАНИЯ) 10 Т</v>
          </cell>
          <cell r="B18" t="str">
            <v>МАШ-Ч</v>
          </cell>
          <cell r="C18">
            <v>0.98257249999999996</v>
          </cell>
          <cell r="D18">
            <v>137873</v>
          </cell>
          <cell r="E18">
            <v>135470.21829250001</v>
          </cell>
        </row>
        <row r="19">
          <cell r="A19" t="str">
            <v>КРАНЫ НА АВТОМОБИЛЬНОМ ХОДУ ПРИ РАБОТЕ НА ДРУГИХ ВИДАХ СТРОИТЕЛЬСТВА (КРОМЕ МАГИСТРАЛЬНЫХ ТРУБОПРОВОДОВ) 10 Т</v>
          </cell>
          <cell r="B19" t="str">
            <v>МАШ-Ч</v>
          </cell>
          <cell r="C19">
            <v>15.9577835875</v>
          </cell>
          <cell r="D19">
            <v>239461</v>
          </cell>
          <cell r="E19">
            <v>3821266.8156463373</v>
          </cell>
        </row>
        <row r="20">
          <cell r="A20" t="str">
            <v>КРАНЫ НА АВТОМОБИЛЬНОМ ХОДУ ПРИ РАБОТЕ НА ДРУГИХ ВИДАХ СТРОИТЕЛЬСТВА (КРОМЕ МАГИСТРАЛЬНЫХ ТРУБОПРОВОДОВ) 16 Т</v>
          </cell>
          <cell r="B20" t="str">
            <v>МАШ-Ч</v>
          </cell>
          <cell r="C20">
            <v>20.919725</v>
          </cell>
          <cell r="D20">
            <v>299717</v>
          </cell>
          <cell r="E20">
            <v>6269997.2178250002</v>
          </cell>
        </row>
        <row r="21">
          <cell r="A21" t="str">
            <v>КРАНЫ НА АВТОМОБИЛЬНОМ ХОДУ ПРИ РАБОТЕ НА МОНТАЖЕ ТЕХНОЛОГИЧЕСКОГО ОБОРУДОВАНИЯ 10 Т</v>
          </cell>
          <cell r="B21" t="str">
            <v>МАШ-Ч</v>
          </cell>
          <cell r="C21">
            <v>305.1103</v>
          </cell>
          <cell r="D21">
            <v>239461</v>
          </cell>
          <cell r="E21">
            <v>73062017.548299998</v>
          </cell>
        </row>
        <row r="22">
          <cell r="A22" t="str">
            <v>КРАНЫ НА ГУСЕНИЧНОМ ХОДУ ПРИ РАБОТЕ НА ДРУГИХ ВИДАХ СТРОИТЕЛЬСТВА (КРОМЕ МАГИСТРАЛЬНЫХ ТРУБОПРОВОДОВ) 25 Т</v>
          </cell>
          <cell r="B22" t="str">
            <v>МАШ-Ч</v>
          </cell>
          <cell r="C22">
            <v>20.263044000000001</v>
          </cell>
          <cell r="D22">
            <v>277531</v>
          </cell>
          <cell r="E22">
            <v>5623622.864364</v>
          </cell>
        </row>
        <row r="23">
          <cell r="A23" t="str">
            <v>КРАНЫ НА ГУСЕНИЧНОМ ХОДУ ПРИ РАБОТЕ НА ДРУГИХ ВИДАХ СТРОИТЕЛЬСТВА (КРОМЕ МАГИСТРАЛЬНЫХ ТРУБОПРОВОДОВ) 40 Т</v>
          </cell>
          <cell r="B23" t="str">
            <v>МАШ-Ч</v>
          </cell>
          <cell r="C23">
            <v>3.2654160000000001</v>
          </cell>
          <cell r="D23">
            <v>316190</v>
          </cell>
          <cell r="E23">
            <v>1032491.8850400001</v>
          </cell>
        </row>
        <row r="24">
          <cell r="A24" t="str">
            <v>КОТЛЫ БИТУМНЫЕ ПЕРЕДВИЖНЫЕ 1000 Л</v>
          </cell>
          <cell r="B24" t="str">
            <v>МАШ-Ч</v>
          </cell>
          <cell r="C24">
            <v>0.44329000000000002</v>
          </cell>
          <cell r="D24">
            <v>10754</v>
          </cell>
          <cell r="E24">
            <v>4767.14066</v>
          </cell>
        </row>
        <row r="25">
          <cell r="A25" t="str">
            <v>КОТЛЫ БИТУМНЫЕ ПЕРЕДВИЖНЫЕ 400 Л</v>
          </cell>
          <cell r="B25" t="str">
            <v>МАШ-Ч</v>
          </cell>
          <cell r="C25">
            <v>2.427165</v>
          </cell>
          <cell r="D25">
            <v>6311</v>
          </cell>
          <cell r="E25">
            <v>15317.838315000001</v>
          </cell>
        </row>
        <row r="26">
          <cell r="A26" t="str">
            <v>ЛЕБЕДКИ РУЧНЫЕ И РЫЧАЖНЫЕ, ТЯГОВЫМ УСИЛИЕМ ДО 9,81 (1) КН (Т)</v>
          </cell>
          <cell r="B26" t="str">
            <v>МАШ-Ч</v>
          </cell>
          <cell r="C26">
            <v>0.36749999999999999</v>
          </cell>
          <cell r="D26">
            <v>569</v>
          </cell>
          <cell r="E26">
            <v>209.10749999999999</v>
          </cell>
        </row>
        <row r="27">
          <cell r="A27" t="str">
            <v>ЛЕБЕДКИ РУЧНЫЕ И РЫЧАЖНЫЕ, ТЯГОВЫМ УСИЛИЕМ 14,72 (1,5) КН (Т)</v>
          </cell>
          <cell r="B27" t="str">
            <v>МАШ-Ч</v>
          </cell>
          <cell r="C27">
            <v>1.019225</v>
          </cell>
          <cell r="D27">
            <v>1403</v>
          </cell>
          <cell r="E27">
            <v>1429.972675</v>
          </cell>
        </row>
        <row r="28">
          <cell r="A28" t="str">
            <v>ЛЕБЕДКИ РУЧНЫЕ И РЫЧАЖНЫЕ, ТЯГОВЫМ УСИЛИЕМ 31,39 (3,2) КН (Т)</v>
          </cell>
          <cell r="B28" t="str">
            <v>МАШ-Ч</v>
          </cell>
          <cell r="C28">
            <v>4.9685015625000002</v>
          </cell>
          <cell r="D28">
            <v>2203</v>
          </cell>
          <cell r="E28">
            <v>10945.6089421875</v>
          </cell>
        </row>
        <row r="29">
          <cell r="A29" t="str">
            <v>ЛЕБЕДКИ ЭЛЕКТРИЧЕСКИЕ, ТЯГОВЫМ УСИЛИЕМ ДО 5,79 (0,59) КН (Т)</v>
          </cell>
          <cell r="B29" t="str">
            <v>МАШ-Ч</v>
          </cell>
          <cell r="C29">
            <v>0.53920500000000005</v>
          </cell>
          <cell r="D29">
            <v>1778</v>
          </cell>
          <cell r="E29">
            <v>958.70649000000003</v>
          </cell>
        </row>
        <row r="30">
          <cell r="A30" t="str">
            <v>ЛЕБЕДКИ ЭЛЕКТРИЧЕСКИЕ, ТЯГОВЫМ УСИЛИЕМ 19,62 (2) КН (Т)</v>
          </cell>
          <cell r="B30" t="str">
            <v>МАШ-Ч</v>
          </cell>
          <cell r="C30">
            <v>3.7851187500000001E-2</v>
          </cell>
          <cell r="D30">
            <v>4663</v>
          </cell>
          <cell r="E30">
            <v>176.5000873125</v>
          </cell>
        </row>
        <row r="31">
          <cell r="A31" t="str">
            <v>ЛЕБЕДКИ ЭЛЕКТРИЧЕСКИЕ, ТЯГОВЫМ УСИЛИЕМ 156,96 (16) КН (Т)</v>
          </cell>
          <cell r="B31" t="str">
            <v>МАШ-Ч</v>
          </cell>
          <cell r="C31">
            <v>123.65600000000001</v>
          </cell>
          <cell r="D31">
            <v>33744</v>
          </cell>
          <cell r="E31">
            <v>4172648.0640000002</v>
          </cell>
        </row>
        <row r="32">
          <cell r="A32" t="str">
            <v>ШУРУПОВЕРТЫ</v>
          </cell>
          <cell r="B32" t="str">
            <v>МАШ-Ч</v>
          </cell>
          <cell r="C32">
            <v>0.6633</v>
          </cell>
          <cell r="D32">
            <v>1253</v>
          </cell>
          <cell r="E32">
            <v>831.11490000000003</v>
          </cell>
        </row>
        <row r="33">
          <cell r="A33" t="str">
            <v>МАШИНЫ ШЛИФОВАЛЬНЫЕ ЭЛЕКТРИЧЕСКИЕ</v>
          </cell>
          <cell r="B33" t="str">
            <v>МАШ-Ч</v>
          </cell>
          <cell r="C33">
            <v>35.350700500000002</v>
          </cell>
          <cell r="D33">
            <v>1954</v>
          </cell>
          <cell r="E33">
            <v>69075.268777000005</v>
          </cell>
        </row>
        <row r="34">
          <cell r="A34" t="str">
            <v>МОЛОТКИ ОТБОЙНЫЕ ПНЕВМАТИЧЕСКИЕ ПРИ РАБОТЕ ОТ ПЕРЕДВИЖНЫХ КОМПРЕССОРНЫХ СТАНЦИЙ</v>
          </cell>
          <cell r="B34" t="str">
            <v>МАШ-Ч</v>
          </cell>
          <cell r="C34">
            <v>297.81439999999998</v>
          </cell>
          <cell r="D34">
            <v>3310</v>
          </cell>
          <cell r="E34">
            <v>985765.66399999987</v>
          </cell>
        </row>
        <row r="35">
          <cell r="A35" t="str">
            <v>УСТАНОВКИ ДЛЯ ИЗГОТОВЛЕНИЯ БАНДАЖЕЙ, ДИАФРАГМ, ПРЯЖЕК</v>
          </cell>
          <cell r="B35" t="str">
            <v>МАШ-Ч</v>
          </cell>
          <cell r="C35">
            <v>12.196</v>
          </cell>
          <cell r="D35">
            <v>1782</v>
          </cell>
          <cell r="E35">
            <v>21733.272000000001</v>
          </cell>
        </row>
        <row r="36">
          <cell r="A36" t="str">
            <v>УСТАНОВКИ ОТЖИГА ПРОВОЛОКИ С УСТРОЙСТВОМ ПЕРЕМОТКИ</v>
          </cell>
          <cell r="B36" t="str">
            <v>МАШ-Ч</v>
          </cell>
          <cell r="C36">
            <v>5.25</v>
          </cell>
          <cell r="D36">
            <v>1500</v>
          </cell>
          <cell r="E36">
            <v>7875</v>
          </cell>
        </row>
        <row r="37">
          <cell r="A37" t="str">
            <v>УСТАНОВКИ ДЛЯ ЗАГОТОВКИ ЗАЩИТНЫХ ПОКРЫТИЙ ТЕПЛОВОЙ ИЗОЛЯЦИИ</v>
          </cell>
          <cell r="B37" t="str">
            <v>МАШ-Ч</v>
          </cell>
          <cell r="C37">
            <v>13.94275</v>
          </cell>
          <cell r="D37">
            <v>6895.1950269440022</v>
          </cell>
          <cell r="E37">
            <v>96137.980461923493</v>
          </cell>
        </row>
        <row r="38">
          <cell r="A38" t="str">
            <v>ПОДЪЕМНИКИ ГИДРАВЛИЧЕСКИЕ ВЫСОТОЙ ПОДЪЕМА 10 М</v>
          </cell>
          <cell r="B38" t="str">
            <v>МАШ-Ч</v>
          </cell>
          <cell r="C38">
            <v>141.1995</v>
          </cell>
          <cell r="D38">
            <v>28226</v>
          </cell>
          <cell r="E38">
            <v>3985497.0869999998</v>
          </cell>
        </row>
        <row r="39">
          <cell r="A39" t="str">
            <v>ПРЕОБРАЗОВАТЕЛИ СВАРОЧНЫЕ С НОМИНАЛЬНЫМ СВАРОЧНЫМ ТОКОМ 315-500 А</v>
          </cell>
          <cell r="B39" t="str">
            <v>МАШ-Ч</v>
          </cell>
          <cell r="C39">
            <v>57.9553595</v>
          </cell>
          <cell r="D39">
            <v>16353</v>
          </cell>
          <cell r="E39">
            <v>947743.99390350003</v>
          </cell>
        </row>
        <row r="40">
          <cell r="A40" t="str">
            <v>ПОДЪЕМНИКИ МАЧТОВЫЕ СТРОИТЕЛЬНЫЕ 0,5 Т</v>
          </cell>
          <cell r="B40" t="str">
            <v>МАШ-Ч</v>
          </cell>
          <cell r="C40">
            <v>18.162731999999998</v>
          </cell>
          <cell r="D40">
            <v>27826</v>
          </cell>
          <cell r="E40">
            <v>505396.18063199997</v>
          </cell>
        </row>
        <row r="41">
          <cell r="A41" t="str">
            <v>ПИЛА ДИСКОВАЯ ЭЛЕКТРИЧЕСКАЯ</v>
          </cell>
          <cell r="B41" t="str">
            <v>МАШ-Ч</v>
          </cell>
          <cell r="C41">
            <v>56.925524250000002</v>
          </cell>
          <cell r="D41">
            <v>1349</v>
          </cell>
          <cell r="E41">
            <v>76792.53221325</v>
          </cell>
        </row>
        <row r="42">
          <cell r="A42" t="str">
            <v>РАСТВОРОНАСОСЫ 1 М3/Ч</v>
          </cell>
          <cell r="B42" t="str">
            <v>МАШ-Ч</v>
          </cell>
          <cell r="C42">
            <v>29.382312500000001</v>
          </cell>
          <cell r="D42">
            <v>27671</v>
          </cell>
          <cell r="E42">
            <v>813037.96918750007</v>
          </cell>
        </row>
        <row r="43">
          <cell r="A43" t="str">
            <v>РАСТВОРОСМЕСИТЕЛИ ПЕРЕДВИЖНЫЕ 65 Л</v>
          </cell>
          <cell r="B43" t="str">
            <v>МАШ-Ч</v>
          </cell>
          <cell r="C43">
            <v>0.74099999999999999</v>
          </cell>
          <cell r="D43">
            <v>21745</v>
          </cell>
          <cell r="E43">
            <v>16113.045</v>
          </cell>
        </row>
        <row r="44">
          <cell r="A44" t="str">
            <v>КРАНЫ НА АВТОМОБИЛЬНОМ ХОДУ ПРИ РАБОТЕ НА ДРУГИХ ВИДАХ СТРОИТЕЛЬСТВА (КРОМЕ МАГИСТРАЛЬНЫХ ТРУБОПРОВОДОВ) 10 Т</v>
          </cell>
          <cell r="B44" t="str">
            <v>МАШ-Ч</v>
          </cell>
          <cell r="C44">
            <v>2.75E-2</v>
          </cell>
          <cell r="D44">
            <v>239461</v>
          </cell>
          <cell r="E44">
            <v>6585.1774999999998</v>
          </cell>
        </row>
        <row r="45">
          <cell r="A45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B45" t="str">
            <v>МАШ-Ч</v>
          </cell>
          <cell r="C45">
            <v>17.448450000000001</v>
          </cell>
          <cell r="D45">
            <v>3374</v>
          </cell>
          <cell r="E45">
            <v>58871.070300000007</v>
          </cell>
        </row>
        <row r="46">
          <cell r="A46" t="str">
            <v>УСТАНОВКИ ДЛЯ СВАРКИ РУЧНОЙ ДУГОВОЙ (ПОСТОЯННОГО ТОКА)</v>
          </cell>
          <cell r="B46" t="str">
            <v>МАШ-Ч</v>
          </cell>
          <cell r="C46">
            <v>228.50193462499999</v>
          </cell>
          <cell r="D46">
            <v>6858</v>
          </cell>
          <cell r="E46">
            <v>1567066.2676582499</v>
          </cell>
        </row>
        <row r="47">
          <cell r="A47" t="str">
            <v>ТАЛИ ЭЛЕКТРИЧЕСКИЕ ОБЩЕГО НАЗНАЧЕНИЯ, ГРУЗОПОДЪЕМНОСТЬ 0,5 Т</v>
          </cell>
          <cell r="B47" t="str">
            <v>МАШ-Ч</v>
          </cell>
          <cell r="C47">
            <v>10.5154</v>
          </cell>
          <cell r="D47">
            <v>1399.9788601344003</v>
          </cell>
          <cell r="E47">
            <v>14721.337705857271</v>
          </cell>
        </row>
        <row r="48">
          <cell r="A48" t="str">
            <v>ШУРУПОВЕРТЫ СТРОИТЕЛЬНО-МОНТАЖНЫЕ</v>
          </cell>
          <cell r="B48" t="str">
            <v>МАШ-Ч</v>
          </cell>
          <cell r="C48">
            <v>143.51293999999999</v>
          </cell>
          <cell r="D48">
            <v>1217</v>
          </cell>
          <cell r="E48">
            <v>174655.24797999999</v>
          </cell>
        </row>
        <row r="49">
          <cell r="A49" t="str">
            <v>ПЕЧИ ЭЛЕКТРИЧЕСКИЕ ДЛЯ СУШКИ СВАРОЧНЫХ МАТЕРИАЛОВ С РЕГУЛИРОВАНИЕМ ТЕМПЕРАТУРЫ В ПРЕДЕЛАХ 80-500 ГР. С</v>
          </cell>
          <cell r="B49" t="str">
            <v>МАШ-Ч</v>
          </cell>
          <cell r="C49">
            <v>5.5135500000000004</v>
          </cell>
          <cell r="D49">
            <v>3663</v>
          </cell>
          <cell r="E49">
            <v>20196.13365</v>
          </cell>
        </row>
        <row r="50">
          <cell r="A50" t="str">
            <v>МАШИНА ДЛЯ НАНЕСЕНИЯ ЛИНИЙ</v>
          </cell>
          <cell r="B50" t="str">
            <v>МАШ-Ч</v>
          </cell>
          <cell r="C50">
            <v>0.19439999999999999</v>
          </cell>
          <cell r="D50">
            <v>23018.883181056004</v>
          </cell>
          <cell r="E50">
            <v>4474.8708903972865</v>
          </cell>
        </row>
        <row r="51">
          <cell r="A51" t="str">
            <v>СТАНОК ДЛЯ ГИБКИ АРМАТУРЫ</v>
          </cell>
          <cell r="B51" t="str">
            <v>МАШ-Ч</v>
          </cell>
          <cell r="C51">
            <v>2.1163099999999999</v>
          </cell>
          <cell r="D51">
            <v>13088</v>
          </cell>
          <cell r="E51">
            <v>27698.26528</v>
          </cell>
        </row>
        <row r="52">
          <cell r="A52" t="str">
            <v>АВТОМОБИЛИ БОРТОВЫЕ ГРУЗОПОДЪЕМНОСТЬЮ ДО 5 Т</v>
          </cell>
          <cell r="B52" t="str">
            <v>МАШ-Ч</v>
          </cell>
          <cell r="C52">
            <v>7.4165850000000004</v>
          </cell>
          <cell r="D52">
            <v>106655</v>
          </cell>
          <cell r="E52">
            <v>791015.87317500007</v>
          </cell>
        </row>
        <row r="53">
          <cell r="A53" t="str">
            <v>АВТОМОБИЛИ БОРТОВЫЕ ГРУЗОПОДЪЕМНОСТЬЮ ДО 5 Т</v>
          </cell>
          <cell r="B53" t="str">
            <v>МАШ-Ч</v>
          </cell>
          <cell r="C53">
            <v>36.8038222375</v>
          </cell>
          <cell r="D53">
            <v>106655</v>
          </cell>
          <cell r="E53">
            <v>3925311.6607405627</v>
          </cell>
        </row>
        <row r="54">
          <cell r="A54" t="str">
            <v>АВТОМОБИЛИ БОРТОВЫЕ ГРУЗОПОДЪЕМНОСТЬЮ ДО 8 Т</v>
          </cell>
          <cell r="B54" t="str">
            <v>МАШ-Ч</v>
          </cell>
          <cell r="C54">
            <v>25.380299999999998</v>
          </cell>
          <cell r="D54">
            <v>138958</v>
          </cell>
          <cell r="E54">
            <v>3526795.7273999997</v>
          </cell>
        </row>
        <row r="55">
          <cell r="A55" t="str">
            <v>АВТОМОБИЛИ БОРТОВЫЕ ГРУЗОПОДЪЕМНОСТЬЮ ДО 10 Т</v>
          </cell>
          <cell r="B55" t="str">
            <v>МАШ-Ч</v>
          </cell>
          <cell r="C55">
            <v>0.19651450000000001</v>
          </cell>
          <cell r="D55">
            <v>145261</v>
          </cell>
          <cell r="E55">
            <v>28545.8927845</v>
          </cell>
        </row>
        <row r="56">
          <cell r="A56" t="str">
            <v>АГРЕГАТЫ ОКРАСОЧНЫЕ ВЫСОКОГО ДАВЛЕНИЯ ДЛЯ ОКРАСКИ ПОВЕРХНОСТЕЙ КОНСТРУКЦИЙ МОЩНОСТЬЮ 1 КВТ</v>
          </cell>
          <cell r="B56" t="str">
            <v>МАШ-Ч</v>
          </cell>
          <cell r="C56">
            <v>10.531000000000001</v>
          </cell>
          <cell r="D56">
            <v>6265</v>
          </cell>
          <cell r="E56">
            <v>65976.714999999997</v>
          </cell>
        </row>
        <row r="57">
          <cell r="A57" t="str">
            <v>АППАРАТЫ ДЛЯ ГАЗОВОЙ СВАРКИ И РЕЗКИ</v>
          </cell>
          <cell r="B57" t="str">
            <v>МАШ-Ч</v>
          </cell>
          <cell r="C57">
            <v>155.14017999999999</v>
          </cell>
          <cell r="D57">
            <v>1586</v>
          </cell>
          <cell r="E57">
            <v>246052.32547999997</v>
          </cell>
        </row>
        <row r="58">
          <cell r="A58" t="str">
            <v>ПРЕССЫ ГИДРАВЛИЧЕСКИЕ С ЭЛЕКТРОПРИВОДОМ</v>
          </cell>
          <cell r="B58" t="str">
            <v>МАШ-Ч</v>
          </cell>
          <cell r="C58">
            <v>138.34800000000001</v>
          </cell>
          <cell r="D58">
            <v>1285</v>
          </cell>
          <cell r="E58">
            <v>177777.18000000002</v>
          </cell>
        </row>
        <row r="59">
          <cell r="A59" t="str">
            <v>СТАНКИ ФРЕЗЕРНЫЕ</v>
          </cell>
          <cell r="B59" t="str">
            <v>МАШ-Ч</v>
          </cell>
          <cell r="C59">
            <v>84.334950000000006</v>
          </cell>
          <cell r="D59">
            <v>27087</v>
          </cell>
          <cell r="E59">
            <v>2284380.7906500003</v>
          </cell>
        </row>
        <row r="60">
          <cell r="A60" t="str">
            <v>ВИБРОПЛИТА</v>
          </cell>
          <cell r="B60" t="str">
            <v>МАШ-Ч</v>
          </cell>
          <cell r="C60">
            <v>3.6936</v>
          </cell>
          <cell r="D60">
            <v>39653</v>
          </cell>
          <cell r="E60">
            <v>146462.32079999999</v>
          </cell>
        </row>
        <row r="61">
          <cell r="A61" t="str">
            <v>СТАНОК ДЛЯ РУБКИ АРМАТУРЫ</v>
          </cell>
          <cell r="B61" t="str">
            <v>МАШ-Ч</v>
          </cell>
          <cell r="C61">
            <v>3.1744650000000001</v>
          </cell>
          <cell r="D61">
            <v>14047</v>
          </cell>
          <cell r="E61">
            <v>44591.709855000001</v>
          </cell>
        </row>
        <row r="62">
          <cell r="A62" t="str">
            <v>МОЛОТКИ ОТБОЙНЫЕ ЭЛЕКТРИЧЕСКИЕ</v>
          </cell>
          <cell r="B62" t="str">
            <v>МАШ-Ч</v>
          </cell>
          <cell r="C62">
            <v>24.75</v>
          </cell>
          <cell r="D62">
            <v>3310</v>
          </cell>
          <cell r="E62">
            <v>81922.5</v>
          </cell>
        </row>
        <row r="63">
          <cell r="A63" t="str">
            <v>ПЕРФОРАТОРЫ ЭЛЕКТРИЧЕСКИЕ</v>
          </cell>
          <cell r="B63" t="str">
            <v>МАШ-Ч</v>
          </cell>
          <cell r="C63">
            <v>0.91874999999999996</v>
          </cell>
          <cell r="D63">
            <v>1682</v>
          </cell>
          <cell r="E63">
            <v>1545.3374999999999</v>
          </cell>
        </row>
        <row r="64">
          <cell r="A64" t="str">
            <v>ПЕРФОРАТОРЫ ЭЛЕКТРИЧЕСКИЕ</v>
          </cell>
          <cell r="B64" t="str">
            <v>МАШ-Ч</v>
          </cell>
          <cell r="C64">
            <v>204.94689249999999</v>
          </cell>
          <cell r="D64">
            <v>1682</v>
          </cell>
          <cell r="E64">
            <v>344720.67318499996</v>
          </cell>
        </row>
        <row r="65">
          <cell r="A65" t="str">
            <v>РАСТВОРОСМЕСИТЕЛИ ПЕРЕДВИЖНЫЕ 65 Л</v>
          </cell>
          <cell r="B65" t="str">
            <v>МАШ-Ч</v>
          </cell>
          <cell r="C65">
            <v>1.6181099999999999</v>
          </cell>
          <cell r="D65">
            <v>21745</v>
          </cell>
          <cell r="E65">
            <v>35185.801950000001</v>
          </cell>
        </row>
        <row r="66">
          <cell r="A66" t="str">
            <v>МАШИНЫ ШЛИФОВАЛЬНЫЕ ЭЛЕКТРИЧЕСКИЕ</v>
          </cell>
          <cell r="B66" t="str">
            <v>МАШ-Ч</v>
          </cell>
          <cell r="C66">
            <v>6.1904500000000002</v>
          </cell>
          <cell r="D66">
            <v>1954</v>
          </cell>
          <cell r="E66">
            <v>12096.139300000001</v>
          </cell>
        </row>
        <row r="67">
          <cell r="A67" t="str">
            <v>АППАРАТЫ ПЕСКОСТРУЙНЫЕ (БЕЗ СТОИМОСТИ СЖАТОГО ВОЗДУХА)</v>
          </cell>
          <cell r="B67" t="str">
            <v>МАШ-Ч</v>
          </cell>
          <cell r="C67">
            <v>0.64959999999999996</v>
          </cell>
          <cell r="D67">
            <v>7787</v>
          </cell>
          <cell r="E67">
            <v>5058.4351999999999</v>
          </cell>
        </row>
        <row r="68">
          <cell r="A68" t="str">
            <v>ДРЕЛЬ-ПЕРФОРАТОР ЭЛЕКТРИЧЕСКАЯ</v>
          </cell>
          <cell r="B68" t="str">
            <v>МАШ-Ч</v>
          </cell>
          <cell r="C68">
            <v>1.7046250000000001</v>
          </cell>
          <cell r="D68">
            <v>1732</v>
          </cell>
          <cell r="E68">
            <v>2952.4105</v>
          </cell>
        </row>
        <row r="69">
          <cell r="A69" t="str">
            <v>СВАРОЧНЫЕ АППАРАТЫ РУЧНЫЕ ДЛЯ СВАРКИ ПЛАСТИКОВЫХ ТРУБ</v>
          </cell>
          <cell r="B69" t="str">
            <v>МАШ-Ч</v>
          </cell>
          <cell r="C69">
            <v>27.531500000000001</v>
          </cell>
          <cell r="D69">
            <v>10428</v>
          </cell>
          <cell r="E69">
            <v>287098.48200000002</v>
          </cell>
        </row>
        <row r="70">
          <cell r="B70" t="str">
            <v>СУМ</v>
          </cell>
          <cell r="E70">
            <v>139117686.29527479</v>
          </cell>
        </row>
        <row r="73">
          <cell r="A73" t="str">
            <v>ВОЗВРАТ - КЕРАМИЧЕСКИЕ ПЛИТКИ</v>
          </cell>
          <cell r="B73" t="str">
            <v>М2</v>
          </cell>
          <cell r="C73">
            <v>108.7</v>
          </cell>
          <cell r="D73">
            <v>0</v>
          </cell>
          <cell r="E73">
            <v>0</v>
          </cell>
        </row>
        <row r="74">
          <cell r="A74" t="str">
            <v>СТРОИТЕЛЬНЫЙ МУСОР</v>
          </cell>
          <cell r="B74" t="str">
            <v>Т</v>
          </cell>
          <cell r="C74">
            <v>14.784840000000001</v>
          </cell>
          <cell r="D74">
            <v>0</v>
          </cell>
          <cell r="E74">
            <v>0</v>
          </cell>
        </row>
        <row r="75">
          <cell r="A75" t="str">
            <v>СТРОИТЕЛЬНЫЙ МУСОР</v>
          </cell>
          <cell r="B75" t="str">
            <v>Т</v>
          </cell>
          <cell r="C75">
            <v>106.032</v>
          </cell>
          <cell r="D75">
            <v>0</v>
          </cell>
          <cell r="E75">
            <v>0</v>
          </cell>
        </row>
        <row r="76">
          <cell r="A76" t="str">
            <v>ВОЗВРАТ - КИРПИЧА</v>
          </cell>
          <cell r="B76" t="str">
            <v>М3</v>
          </cell>
          <cell r="C76">
            <v>2955</v>
          </cell>
          <cell r="D76">
            <v>0</v>
          </cell>
          <cell r="E76">
            <v>0</v>
          </cell>
        </row>
        <row r="77">
          <cell r="A77" t="str">
            <v>СТОИМОСТЬ М/К ФЕРМ ФМ-1,2,3 ИЗ ПРОФ. ТРУБ СЕЧ. 60Х60Х4ММ,80Х80Х4ММ</v>
          </cell>
          <cell r="B77" t="str">
            <v>Т</v>
          </cell>
          <cell r="C77">
            <v>3.4170799999999999</v>
          </cell>
          <cell r="D77">
            <v>12767979.63558414</v>
          </cell>
          <cell r="E77">
            <v>43629207.853161849</v>
          </cell>
        </row>
        <row r="78">
          <cell r="A78" t="str">
            <v>СТОИМОСТЬ М/К СВЯЗЕЙ ВС-1...5 ИЗ ПРОФ. ТРУБЫ СЕЧ. 50Х50Х3ММ</v>
          </cell>
          <cell r="B78" t="str">
            <v>Т</v>
          </cell>
          <cell r="C78">
            <v>1.9701</v>
          </cell>
          <cell r="D78">
            <v>12767923.43387471</v>
          </cell>
          <cell r="E78">
            <v>25154085.957076564</v>
          </cell>
        </row>
        <row r="79">
          <cell r="A79" t="str">
            <v>СТОИМОСТЬ М/К ПРОГОНОВ П-1 ИЗ ПРОФ. ТРУБЫ СЕЧ. 60Х60Х4ММ</v>
          </cell>
          <cell r="B79" t="str">
            <v>Т</v>
          </cell>
          <cell r="C79">
            <v>1.9641599999999999</v>
          </cell>
          <cell r="D79">
            <v>12767815.249266859</v>
          </cell>
          <cell r="E79">
            <v>25078031.999999993</v>
          </cell>
        </row>
        <row r="80">
          <cell r="A80" t="str">
            <v>БОЛТЫ М12Х150</v>
          </cell>
          <cell r="B80" t="str">
            <v>100КГ</v>
          </cell>
          <cell r="C80">
            <v>0.2392</v>
          </cell>
          <cell r="D80">
            <v>1540200</v>
          </cell>
          <cell r="E80">
            <v>368415.83999999997</v>
          </cell>
        </row>
        <row r="81">
          <cell r="A81" t="str">
            <v>МЕТАЛЛИЧЕСКИЙ ДВЕРНОЙ БЛОК "Д-1" РАЗМ. 2050Х900ММ</v>
          </cell>
          <cell r="B81" t="str">
            <v>М2</v>
          </cell>
          <cell r="C81">
            <v>1.85</v>
          </cell>
          <cell r="D81">
            <v>1418037.4361883153</v>
          </cell>
          <cell r="E81">
            <v>2623369.2569483835</v>
          </cell>
        </row>
        <row r="82">
          <cell r="A82" t="str">
            <v>МЕТАЛЛИЧЕСКИЙ ДВЕРНОЙ БЛОК "Д-2" РАЗМ. 2050Х1450ММ</v>
          </cell>
          <cell r="B82" t="str">
            <v>М2</v>
          </cell>
          <cell r="C82">
            <v>2.98</v>
          </cell>
          <cell r="D82">
            <v>1418037.4361883153</v>
          </cell>
          <cell r="E82">
            <v>4225751.5598411793</v>
          </cell>
        </row>
        <row r="83">
          <cell r="A83" t="str">
            <v>ДВЕРНОЙ БЛОК "Д-3" ИЗ МДФ РАЗМ. 2050Х800ММ</v>
          </cell>
          <cell r="B83" t="str">
            <v>М2</v>
          </cell>
          <cell r="C83">
            <v>3.28</v>
          </cell>
          <cell r="D83">
            <v>2380500</v>
          </cell>
          <cell r="E83">
            <v>7808040</v>
          </cell>
        </row>
        <row r="84">
          <cell r="A84" t="str">
            <v>ДВЕРНОЙ БЛОК "Д-4" ИЗ МДФ РАЗМ. 2050Х700ММ</v>
          </cell>
          <cell r="B84" t="str">
            <v>М2</v>
          </cell>
          <cell r="C84">
            <v>2.46</v>
          </cell>
          <cell r="D84">
            <v>2380500</v>
          </cell>
          <cell r="E84">
            <v>5856030</v>
          </cell>
        </row>
        <row r="85">
          <cell r="A85" t="str">
            <v>ОКОННЫЙ БЛОК "ОК-2" ИЗ ПЛАСТИКА РАЗМ. 1400Х850ММ</v>
          </cell>
          <cell r="B85" t="str">
            <v>М2</v>
          </cell>
          <cell r="C85">
            <v>2.4</v>
          </cell>
          <cell r="D85">
            <v>892857.14285714272</v>
          </cell>
          <cell r="E85">
            <v>2142857.1428571423</v>
          </cell>
        </row>
        <row r="86">
          <cell r="A86" t="str">
            <v>ОКОННЫЙ БЛОК "ОК-1" ИЗ ПЛАСТИКА РАЗМ. 1750Х1400ММ</v>
          </cell>
          <cell r="B86" t="str">
            <v>М2</v>
          </cell>
          <cell r="C86">
            <v>9.8000000000000007</v>
          </cell>
          <cell r="D86">
            <v>892857.14285714272</v>
          </cell>
          <cell r="E86">
            <v>8750000</v>
          </cell>
        </row>
        <row r="87">
          <cell r="A87" t="str">
            <v>ГИДРОИЗОЛЯЦИЯ ТИПА "ВЕЛИФЛЕКС", ВКПЛС-4-1 СЛОЙ</v>
          </cell>
          <cell r="B87" t="str">
            <v>М2</v>
          </cell>
          <cell r="C87">
            <v>84.639600000000002</v>
          </cell>
          <cell r="D87">
            <v>37500</v>
          </cell>
          <cell r="E87">
            <v>3173985</v>
          </cell>
        </row>
        <row r="88">
          <cell r="A88" t="str">
            <v>КЕРАМИЧЕСКИЕ ПЛИТКИ МЕСТНОГО ПРОИЗВОДСТВА</v>
          </cell>
          <cell r="B88" t="str">
            <v>М2</v>
          </cell>
          <cell r="C88">
            <v>84.639600000000002</v>
          </cell>
          <cell r="D88">
            <v>37500</v>
          </cell>
          <cell r="E88">
            <v>3173985</v>
          </cell>
        </row>
        <row r="89">
          <cell r="A89" t="str">
            <v>ЛИНОЛЕУМ МНОГОСЛОЙНЫЙ ТОЛЩ. 6ММ</v>
          </cell>
          <cell r="B89" t="str">
            <v>М2</v>
          </cell>
          <cell r="C89">
            <v>24.582000000000001</v>
          </cell>
          <cell r="D89">
            <v>83393</v>
          </cell>
          <cell r="E89">
            <v>2049966.726</v>
          </cell>
        </row>
        <row r="90">
          <cell r="A90" t="str">
            <v>ПЛИНТУС ИЗ ПВХ</v>
          </cell>
          <cell r="B90" t="str">
            <v>М</v>
          </cell>
          <cell r="C90">
            <v>26.664000000000001</v>
          </cell>
          <cell r="D90">
            <v>3438</v>
          </cell>
          <cell r="E90">
            <v>91670.832000000009</v>
          </cell>
        </row>
        <row r="91">
          <cell r="A91" t="str">
            <v>КЕРАМИЧЕСКАЯ ПЛИТКА</v>
          </cell>
          <cell r="B91" t="str">
            <v>М2</v>
          </cell>
          <cell r="C91">
            <v>45.6</v>
          </cell>
          <cell r="D91">
            <v>37500</v>
          </cell>
          <cell r="E91">
            <v>1710000</v>
          </cell>
        </row>
        <row r="92">
          <cell r="A92" t="str">
            <v>УТЕПЛИТЕЛЬ ТИПА "ISOVER" ТОЛЩ. 100ММ</v>
          </cell>
          <cell r="B92" t="str">
            <v>М2</v>
          </cell>
          <cell r="C92">
            <v>144.19999999999999</v>
          </cell>
          <cell r="D92">
            <v>29200.157728706625</v>
          </cell>
          <cell r="E92">
            <v>4210662.7444794951</v>
          </cell>
        </row>
        <row r="93">
          <cell r="A93" t="str">
            <v>ПРОФНАСТИЛ Н57-750-0.7 (НАХЛЁСТ 25%)</v>
          </cell>
          <cell r="B93" t="str">
            <v>М2</v>
          </cell>
          <cell r="C93">
            <v>276.125</v>
          </cell>
          <cell r="D93">
            <v>105982</v>
          </cell>
          <cell r="E93">
            <v>29264279.75</v>
          </cell>
        </row>
        <row r="94">
          <cell r="A94" t="str">
            <v>ЖЕЛОБ ИЗ НЕРЖАВЕЮЩЕЙ СТАЛИ ТОЛЩ. 0,7ММ, ЗАВОДСКОЙ ПОКРАСКИ</v>
          </cell>
          <cell r="B94" t="str">
            <v>М</v>
          </cell>
          <cell r="C94">
            <v>64.8</v>
          </cell>
          <cell r="D94">
            <v>26428.571428571424</v>
          </cell>
          <cell r="E94">
            <v>1712571.4285714282</v>
          </cell>
        </row>
        <row r="95">
          <cell r="A95" t="str">
            <v>ВОДОСТОЧНАЯ ТРУБА ДИАМ. 125ММ ИЗ НЕРЖАВЕЮЩЕЙ СТАЛИ ТОЛЩ. 0,7ММ, ЗАВОДСКОЙ ПОКРАСКИ</v>
          </cell>
          <cell r="B95" t="str">
            <v>М</v>
          </cell>
          <cell r="C95">
            <v>28.024000000000001</v>
          </cell>
          <cell r="D95">
            <v>27318.29573934837</v>
          </cell>
          <cell r="E95">
            <v>765567.91979949875</v>
          </cell>
        </row>
        <row r="96">
          <cell r="A96" t="str">
            <v>КОМПОЗИТНАЯ ПАНЕЛЬ ТИПА "АЛЮПАН"</v>
          </cell>
          <cell r="B96" t="str">
            <v>М2</v>
          </cell>
          <cell r="C96">
            <v>137.13</v>
          </cell>
          <cell r="D96">
            <v>136579</v>
          </cell>
          <cell r="E96">
            <v>18729078.27</v>
          </cell>
        </row>
        <row r="97">
          <cell r="A97" t="str">
            <v>ГРАНИТНАЯ ПЛИТА ТОЛЩ. 30ММ, ПОЛИРОВАННАЯ</v>
          </cell>
          <cell r="B97" t="str">
            <v>М2</v>
          </cell>
          <cell r="C97">
            <v>32.200000000000003</v>
          </cell>
          <cell r="D97">
            <v>156249.99999999997</v>
          </cell>
          <cell r="E97">
            <v>5031249.9999999991</v>
          </cell>
        </row>
        <row r="98">
          <cell r="A98" t="str">
            <v>ГРАНИТНАЯ ПЛИТА ТОЛЩ. 30ММ, ШИР. 100ММ</v>
          </cell>
          <cell r="B98" t="str">
            <v>М2</v>
          </cell>
          <cell r="C98">
            <v>2.8</v>
          </cell>
          <cell r="D98">
            <v>156249.99999999997</v>
          </cell>
          <cell r="E98">
            <v>437499.99999999988</v>
          </cell>
        </row>
        <row r="99">
          <cell r="A99" t="str">
            <v>БАЗАЛЬТОВАЯ СЕТКА С ЯЧЕЙКОЙ 150Х150</v>
          </cell>
          <cell r="B99" t="str">
            <v>Т</v>
          </cell>
          <cell r="C99">
            <v>1.1990000000000001E-2</v>
          </cell>
          <cell r="D99">
            <v>49790575.916230366</v>
          </cell>
          <cell r="E99">
            <v>596989.00523560215</v>
          </cell>
        </row>
        <row r="100">
          <cell r="A100" t="str">
            <v>БРУСЧАТКА БЕТОННЫЕ</v>
          </cell>
          <cell r="B100" t="str">
            <v>М2</v>
          </cell>
          <cell r="C100">
            <v>64.8</v>
          </cell>
          <cell r="D100">
            <v>66964</v>
          </cell>
          <cell r="E100">
            <v>4339267.2</v>
          </cell>
        </row>
        <row r="101">
          <cell r="A101" t="str">
            <v>ГИДРОСТРЕЛКА Д-400ММ</v>
          </cell>
          <cell r="B101" t="str">
            <v>ШТ</v>
          </cell>
          <cell r="C101">
            <v>1</v>
          </cell>
          <cell r="D101">
            <v>106999109.25</v>
          </cell>
          <cell r="E101">
            <v>106999109.25</v>
          </cell>
        </row>
        <row r="102">
          <cell r="A102" t="str">
            <v>РАСШИРИТЕЛЬНЫЙ БАК V=50Л,</v>
          </cell>
          <cell r="B102" t="str">
            <v>ШТ</v>
          </cell>
          <cell r="C102">
            <v>2</v>
          </cell>
          <cell r="D102">
            <v>1099884</v>
          </cell>
          <cell r="E102">
            <v>2199768</v>
          </cell>
        </row>
        <row r="103">
          <cell r="A103" t="str">
            <v>РАСШИРИТЕЛЬНЫЙ БАК V=100Л,</v>
          </cell>
          <cell r="B103" t="str">
            <v>ШТ</v>
          </cell>
          <cell r="C103">
            <v>3</v>
          </cell>
          <cell r="D103">
            <v>1746060</v>
          </cell>
          <cell r="E103">
            <v>5238180</v>
          </cell>
        </row>
        <row r="104">
          <cell r="A104" t="str">
            <v>РАСШИРИТЕЛЬНЫЙ БАК V=250Л,</v>
          </cell>
          <cell r="B104" t="str">
            <v>ШТ</v>
          </cell>
          <cell r="C104">
            <v>2</v>
          </cell>
          <cell r="D104">
            <v>4469642.8571428563</v>
          </cell>
          <cell r="E104">
            <v>8939285.7142857127</v>
          </cell>
        </row>
        <row r="105">
          <cell r="A105" t="str">
            <v>ФИЛЬТР С ОБРАТНОЙ ОБРАТНОЙ ПРОМЫВКОЙ Д-20ММ</v>
          </cell>
          <cell r="B105" t="str">
            <v>ШТ</v>
          </cell>
          <cell r="C105">
            <v>1</v>
          </cell>
          <cell r="D105">
            <v>43125</v>
          </cell>
          <cell r="E105">
            <v>43125</v>
          </cell>
        </row>
        <row r="106">
          <cell r="A106" t="str">
            <v>АВТОМАТИЧЕСКАЯ ВОДОУМЯГЧИТЕЛЬНАЯ УСТАНОВКА КАРТРИЖДНОГО ТИПА НАТРИЙ КАТИОНИТНАЯ 0,1М3/ЧАС В КОМ.С ДВУМЯ ФИЛЬТРАМ С ДРЕНАЖНО -РАПРЕДЕЛИТЕЛЬНЫМ УСТРОЙСТВОМ С БЛОКОМ УПАРВЛЕНИЯ ,С СОЛЕВЫМ БАКОМ Р-1,2БАР</v>
          </cell>
          <cell r="B106" t="str">
            <v>ШТ</v>
          </cell>
          <cell r="C106">
            <v>8</v>
          </cell>
          <cell r="D106">
            <v>16900000</v>
          </cell>
          <cell r="E106">
            <v>135200000</v>
          </cell>
        </row>
        <row r="107">
          <cell r="A107" t="str">
            <v>СТАНДАРТНЫЙ ПРУЖИННЫЙ ПРЕДОХРАНИТЕЛЬНЫЙ КЛАПАН ПРЯМОГО ДЕЙСТВИЯ,КОТЛОВ Д-25ММ,ДАВЛЕНИЕ СРАБАТЫВАНИЯ 5 БАР</v>
          </cell>
          <cell r="B107" t="str">
            <v>ШТ</v>
          </cell>
          <cell r="C107">
            <v>3</v>
          </cell>
          <cell r="D107">
            <v>119869</v>
          </cell>
          <cell r="E107">
            <v>359607</v>
          </cell>
        </row>
        <row r="108">
          <cell r="A108" t="str">
            <v>ПОДПИТОЧНЫЙ КЛАПАН ОБОРУДОВАНИЕ ФИЛЬТРОМ ГРУБОЙ ОЧИСТКИ,ЗАПОРНЫМ И ОБРАТНЫМ КЛАПАНАМИ ,МАНОМЕТР ,1- 4 БАР Д-20ММ</v>
          </cell>
          <cell r="B108" t="str">
            <v>ШТ</v>
          </cell>
          <cell r="C108">
            <v>1</v>
          </cell>
          <cell r="D108">
            <v>592000</v>
          </cell>
          <cell r="E108">
            <v>592000</v>
          </cell>
        </row>
        <row r="109">
          <cell r="A109" t="str">
            <v>МАНОМЕТР ТЕХ.ОТ 0-6БАР</v>
          </cell>
          <cell r="B109" t="str">
            <v>ШТ</v>
          </cell>
          <cell r="C109">
            <v>31</v>
          </cell>
          <cell r="D109">
            <v>75000</v>
          </cell>
          <cell r="E109">
            <v>2325000</v>
          </cell>
        </row>
        <row r="110">
          <cell r="A110" t="str">
            <v>ТРЕХХОДОВОЙ КРАН ДЛЯ МАНОМЕТРА Д-15ММ</v>
          </cell>
          <cell r="B110" t="str">
            <v>ШТ</v>
          </cell>
          <cell r="C110">
            <v>31</v>
          </cell>
          <cell r="D110">
            <v>42600</v>
          </cell>
          <cell r="E110">
            <v>1320600</v>
          </cell>
        </row>
        <row r="111">
          <cell r="A111" t="str">
            <v>ТЕРМОМЕТР ДО 100ГРАД.С</v>
          </cell>
          <cell r="B111" t="str">
            <v>ШТ</v>
          </cell>
          <cell r="C111">
            <v>22</v>
          </cell>
          <cell r="D111">
            <v>129000</v>
          </cell>
          <cell r="E111">
            <v>2838000</v>
          </cell>
        </row>
        <row r="112">
          <cell r="A112" t="str">
            <v>ВОЗДУЩНИК Д-20ММ</v>
          </cell>
          <cell r="B112" t="str">
            <v>ШТ</v>
          </cell>
          <cell r="C112">
            <v>5</v>
          </cell>
          <cell r="D112">
            <v>151355</v>
          </cell>
          <cell r="E112">
            <v>756775</v>
          </cell>
        </row>
        <row r="113">
          <cell r="A113" t="str">
            <v>КЛАПАН КАЛПАЧКОВЫЙ ДЛЯ РАСШИРИТЕЛЬНОГО БАКА Д-25ММ</v>
          </cell>
          <cell r="B113" t="str">
            <v>ШТ</v>
          </cell>
          <cell r="C113">
            <v>5</v>
          </cell>
          <cell r="D113">
            <v>110000</v>
          </cell>
          <cell r="E113">
            <v>550000</v>
          </cell>
        </row>
        <row r="114">
          <cell r="A114" t="str">
            <v>КЛАПАН КАЛПАЧКОВЫЙ ДЛЯ РАСШИРИТЕЛЬНОГО БАКА Д-20ММ</v>
          </cell>
          <cell r="B114" t="str">
            <v>ШТ</v>
          </cell>
          <cell r="C114">
            <v>2</v>
          </cell>
          <cell r="D114">
            <v>75600</v>
          </cell>
          <cell r="E114">
            <v>151200</v>
          </cell>
        </row>
        <row r="115">
          <cell r="A115" t="str">
            <v>ЗАДВИЖКА РУ10КГ,Т ДО 225 Г Д-125 Д-100ММ,ТИП 30С41НЖ</v>
          </cell>
          <cell r="B115" t="str">
            <v>ШТ</v>
          </cell>
          <cell r="C115">
            <v>4</v>
          </cell>
          <cell r="D115">
            <v>1500000</v>
          </cell>
          <cell r="E115">
            <v>6000000</v>
          </cell>
        </row>
        <row r="116">
          <cell r="A116" t="str">
            <v>ЗАДВИЖКА РУ10КГ,Т ДО 225 Г Д-80ММ,ТИП 30С41НЖ</v>
          </cell>
          <cell r="B116" t="str">
            <v>ШТ</v>
          </cell>
          <cell r="C116">
            <v>5</v>
          </cell>
          <cell r="D116">
            <v>1200000</v>
          </cell>
          <cell r="E116">
            <v>6000000</v>
          </cell>
        </row>
        <row r="117">
          <cell r="A117" t="str">
            <v>КЛАПАН ОБРАТНЫЙ ОСЕВОЙ ПРУЖИННЫЙ РУ16КГ,Т ДО 225 Г Д-80ММ,ТИП 16С 10НЖ</v>
          </cell>
          <cell r="B117" t="str">
            <v>ШТ</v>
          </cell>
          <cell r="C117">
            <v>2</v>
          </cell>
          <cell r="D117">
            <v>1510000</v>
          </cell>
          <cell r="E117">
            <v>3020000</v>
          </cell>
        </row>
        <row r="118">
          <cell r="A118" t="str">
            <v>ЗАДВИЖКА РУ10КГ,Т ДО 225 Г Д-65ММ,ТИП 30С41НЖ</v>
          </cell>
          <cell r="B118" t="str">
            <v>ШТ</v>
          </cell>
          <cell r="C118">
            <v>17</v>
          </cell>
          <cell r="D118">
            <v>730000</v>
          </cell>
          <cell r="E118">
            <v>12410000</v>
          </cell>
        </row>
        <row r="119">
          <cell r="A119" t="str">
            <v>КЛАПАН ОБРАТНЫЙ ОСЕВОЙ ПРУЖИННЫЙ РУ16КГ,Т ДО 225 Г Д-65ММ,ТИП 16С 10НЖ</v>
          </cell>
          <cell r="B119" t="str">
            <v>ШТ</v>
          </cell>
          <cell r="C119">
            <v>6</v>
          </cell>
          <cell r="D119">
            <v>1005000</v>
          </cell>
          <cell r="E119">
            <v>6030000</v>
          </cell>
        </row>
        <row r="120">
          <cell r="A120" t="str">
            <v>КЛАПАН ОБРАТНЫЙ ДЛЯ ППР ТРУБ Д63Х10,5ММ</v>
          </cell>
          <cell r="B120" t="str">
            <v>ШТ</v>
          </cell>
          <cell r="C120">
            <v>2</v>
          </cell>
          <cell r="D120">
            <v>140000</v>
          </cell>
          <cell r="E120">
            <v>280000</v>
          </cell>
        </row>
        <row r="121">
          <cell r="A121" t="str">
            <v>ОБРАТНЫЙ КЛАПАН PN 16,120ГРАД.С Д-50ММ</v>
          </cell>
          <cell r="B121" t="str">
            <v>ШТ</v>
          </cell>
          <cell r="C121">
            <v>2</v>
          </cell>
          <cell r="D121">
            <v>110000</v>
          </cell>
          <cell r="E121">
            <v>220000</v>
          </cell>
        </row>
        <row r="122">
          <cell r="A122" t="str">
            <v>ФИЛЬТР СЕТЧАТЫЙ ППР Д-75ММ</v>
          </cell>
          <cell r="B122" t="str">
            <v>ШТ</v>
          </cell>
          <cell r="C122">
            <v>1</v>
          </cell>
          <cell r="D122">
            <v>400000</v>
          </cell>
          <cell r="E122">
            <v>400000</v>
          </cell>
        </row>
        <row r="123">
          <cell r="A123" t="str">
            <v>КЛАПАН ЗАПОРНЫЙ МУФТОВЫЙ РУ16КГ,Т ДО 200Г Д-50ММ,ТИП 15Б1N</v>
          </cell>
          <cell r="B123" t="str">
            <v>ШТ</v>
          </cell>
          <cell r="C123">
            <v>1</v>
          </cell>
          <cell r="D123">
            <v>301250</v>
          </cell>
          <cell r="E123">
            <v>301250</v>
          </cell>
        </row>
        <row r="124">
          <cell r="A124" t="str">
            <v>КЛАПАН ЗАПОРНЫЙ МУФТОВЫЙ РУ16КГ,Т ДО 200Г Д-40ММ,ТИП 15Б1N</v>
          </cell>
          <cell r="B124" t="str">
            <v>ШТ</v>
          </cell>
          <cell r="C124">
            <v>1</v>
          </cell>
          <cell r="D124">
            <v>240000</v>
          </cell>
          <cell r="E124">
            <v>240000</v>
          </cell>
        </row>
        <row r="125">
          <cell r="A125" t="str">
            <v>КЛАПАН ЗАПОРНЫЙ МУФТОВЫЙ РУ16КГ,Т ДО 200Г Д-32ММ,ТИП 15Б1N</v>
          </cell>
          <cell r="B125" t="str">
            <v>ШТ</v>
          </cell>
          <cell r="C125">
            <v>24</v>
          </cell>
          <cell r="D125">
            <v>150000</v>
          </cell>
          <cell r="E125">
            <v>3600000</v>
          </cell>
        </row>
        <row r="126">
          <cell r="A126" t="str">
            <v>КЛАПАН ЗАПОРНЫЙ МУФТОВЫЙ РУ16КГ,Т ДО 200Г Д-25ММ ТИП 15Б1N</v>
          </cell>
          <cell r="B126" t="str">
            <v>ШТ</v>
          </cell>
          <cell r="C126">
            <v>10</v>
          </cell>
          <cell r="D126">
            <v>100000</v>
          </cell>
          <cell r="E126">
            <v>1000000</v>
          </cell>
        </row>
        <row r="127">
          <cell r="A127" t="str">
            <v>КЛАПАН ЗАПОРНЫЙ МУФТОВЫЙ РУ16КГ,Т ДО 200Г Д-20ММ,ТИП 15Б1N</v>
          </cell>
          <cell r="B127" t="str">
            <v>ШТ</v>
          </cell>
          <cell r="C127">
            <v>8</v>
          </cell>
          <cell r="D127">
            <v>75000</v>
          </cell>
          <cell r="E127">
            <v>600000</v>
          </cell>
        </row>
        <row r="128">
          <cell r="A128" t="str">
            <v>ФИЛЬТР СЕТЧАТЫЙ Д-125ММ</v>
          </cell>
          <cell r="B128" t="str">
            <v>ШТ</v>
          </cell>
          <cell r="C128">
            <v>2</v>
          </cell>
          <cell r="D128">
            <v>1150000</v>
          </cell>
          <cell r="E128">
            <v>2300000</v>
          </cell>
        </row>
        <row r="129">
          <cell r="A129" t="str">
            <v>ФЛАНЕЦ Д-40ММ</v>
          </cell>
          <cell r="B129" t="str">
            <v>ШТ</v>
          </cell>
          <cell r="C129">
            <v>7</v>
          </cell>
          <cell r="D129">
            <v>32000</v>
          </cell>
          <cell r="E129">
            <v>224000</v>
          </cell>
        </row>
        <row r="130">
          <cell r="A130" t="str">
            <v>ФЛАНЕЦ Д-32ММ</v>
          </cell>
          <cell r="B130" t="str">
            <v>ШТ</v>
          </cell>
          <cell r="C130">
            <v>18</v>
          </cell>
          <cell r="D130">
            <v>30000</v>
          </cell>
          <cell r="E130">
            <v>540000</v>
          </cell>
        </row>
        <row r="131">
          <cell r="A131" t="str">
            <v>СОЕДИНИТЕЛЬ МУФТОВЫЙ С ВНУТРЕННЕЙ РЕЗЬБОЙ Д-50ММ</v>
          </cell>
          <cell r="B131" t="str">
            <v>ШТ</v>
          </cell>
          <cell r="C131">
            <v>2</v>
          </cell>
          <cell r="D131">
            <v>60598</v>
          </cell>
          <cell r="E131">
            <v>121196</v>
          </cell>
        </row>
        <row r="132">
          <cell r="A132" t="str">
            <v>СОЕДИНИТЕЛЬ МУФТОВЫЙ С ВНУТРЕННЕЙ РЕЗЬБОЙ Д-40ММ</v>
          </cell>
          <cell r="B132" t="str">
            <v>ШТ</v>
          </cell>
          <cell r="C132">
            <v>2</v>
          </cell>
          <cell r="D132">
            <v>37455</v>
          </cell>
          <cell r="E132">
            <v>74910</v>
          </cell>
        </row>
        <row r="133">
          <cell r="A133" t="str">
            <v>СОЕДИНИТЕЛЬ МУФТОВЫЙ С ВНУТРЕННЕЙ РЕЗЬБОЙ Д-32ММ</v>
          </cell>
          <cell r="B133" t="str">
            <v>ШТ</v>
          </cell>
          <cell r="C133">
            <v>63</v>
          </cell>
          <cell r="D133">
            <v>9732</v>
          </cell>
          <cell r="E133">
            <v>613116</v>
          </cell>
        </row>
        <row r="134">
          <cell r="A134" t="str">
            <v>СОЕДИНИТЕЛЬ МУФТОВЫЙ С ВНУТРЕННЕЙ РЕЗЬБОЙ Д-25ММ</v>
          </cell>
          <cell r="B134" t="str">
            <v>ШТ</v>
          </cell>
          <cell r="C134">
            <v>41</v>
          </cell>
          <cell r="D134">
            <v>8107</v>
          </cell>
          <cell r="E134">
            <v>332387</v>
          </cell>
        </row>
        <row r="135">
          <cell r="A135" t="str">
            <v>СОЕДИНИТЕЛЬ МУФТОВЫЙ С ВНУТРЕННЕЙ РЕЗЬБОЙ Д-20ММ</v>
          </cell>
          <cell r="B135" t="str">
            <v>ШТ</v>
          </cell>
          <cell r="C135">
            <v>32</v>
          </cell>
          <cell r="D135">
            <v>7411</v>
          </cell>
          <cell r="E135">
            <v>237152</v>
          </cell>
        </row>
        <row r="136">
          <cell r="A136" t="str">
            <v>РЕЗЬБА СТАЛЬНАЯ Д-50ММ</v>
          </cell>
          <cell r="B136" t="str">
            <v>ШТ</v>
          </cell>
          <cell r="C136">
            <v>2</v>
          </cell>
          <cell r="D136">
            <v>6215</v>
          </cell>
          <cell r="E136">
            <v>12430</v>
          </cell>
        </row>
        <row r="137">
          <cell r="A137" t="str">
            <v>РЕЗЬБА СТАЛЬНАЯ Д-40ММ</v>
          </cell>
          <cell r="B137" t="str">
            <v>ШТ</v>
          </cell>
          <cell r="C137">
            <v>2</v>
          </cell>
          <cell r="D137">
            <v>4341</v>
          </cell>
          <cell r="E137">
            <v>8682</v>
          </cell>
        </row>
        <row r="138">
          <cell r="A138" t="str">
            <v>РЕЗЬБА СТАЛЬНАЯ Д-32ММ</v>
          </cell>
          <cell r="B138" t="str">
            <v>ШТ</v>
          </cell>
          <cell r="C138">
            <v>63</v>
          </cell>
          <cell r="D138">
            <v>3520</v>
          </cell>
          <cell r="E138">
            <v>221760</v>
          </cell>
        </row>
        <row r="139">
          <cell r="A139" t="str">
            <v>РЕЗЬБА СТАЛЬНАЯ Д-25ММ</v>
          </cell>
          <cell r="B139" t="str">
            <v>ШТ</v>
          </cell>
          <cell r="C139">
            <v>41</v>
          </cell>
          <cell r="D139">
            <v>2799</v>
          </cell>
          <cell r="E139">
            <v>114759</v>
          </cell>
        </row>
        <row r="140">
          <cell r="A140" t="str">
            <v>РЕЗЬБА СТАЛЬНАЯ Д-20ММ</v>
          </cell>
          <cell r="B140" t="str">
            <v>ШТ</v>
          </cell>
          <cell r="C140">
            <v>32</v>
          </cell>
          <cell r="D140">
            <v>1652</v>
          </cell>
          <cell r="E140">
            <v>52864</v>
          </cell>
        </row>
        <row r="141">
          <cell r="A141" t="str">
            <v>КРАН ШАРОВОЙ ДЛЯ ППР Д-75Х12,5ММ</v>
          </cell>
          <cell r="B141" t="str">
            <v>ШТ</v>
          </cell>
          <cell r="C141">
            <v>1</v>
          </cell>
          <cell r="D141">
            <v>406250</v>
          </cell>
          <cell r="E141">
            <v>406250</v>
          </cell>
        </row>
        <row r="142">
          <cell r="A142" t="str">
            <v>КРАН ШАРОВОЙ ДЛЯ ППР Д-75Х6,8ММ</v>
          </cell>
          <cell r="B142" t="str">
            <v>ШТ</v>
          </cell>
          <cell r="C142">
            <v>1</v>
          </cell>
          <cell r="D142">
            <v>406250</v>
          </cell>
          <cell r="E142">
            <v>406250</v>
          </cell>
        </row>
        <row r="143">
          <cell r="A143" t="str">
            <v>КРАН ШАРОВОЙ ДЛЯ ППР Д-63Х10,5ММ</v>
          </cell>
          <cell r="B143" t="str">
            <v>ШТ</v>
          </cell>
          <cell r="C143">
            <v>5</v>
          </cell>
          <cell r="D143">
            <v>167723</v>
          </cell>
          <cell r="E143">
            <v>838615</v>
          </cell>
        </row>
        <row r="144">
          <cell r="A144" t="str">
            <v>КРАН ШАРОВОЙ ДЛЯ ППР Д-50Х8,3ММ</v>
          </cell>
          <cell r="B144" t="str">
            <v>ШТ</v>
          </cell>
          <cell r="C144">
            <v>10</v>
          </cell>
          <cell r="D144">
            <v>76652</v>
          </cell>
          <cell r="E144">
            <v>766520</v>
          </cell>
        </row>
        <row r="145">
          <cell r="A145" t="str">
            <v>КРАН ШАРОВОЙ ДЛЯ ППР Д-40Х3,7ММ</v>
          </cell>
          <cell r="B145" t="str">
            <v>ШТ</v>
          </cell>
          <cell r="C145">
            <v>3</v>
          </cell>
          <cell r="D145">
            <v>60402</v>
          </cell>
          <cell r="E145">
            <v>181206</v>
          </cell>
        </row>
        <row r="146">
          <cell r="A146" t="str">
            <v>КРАН ШАРОВОЙ ДЛЯ ППР Д-25Х4,2ММ</v>
          </cell>
          <cell r="B146" t="str">
            <v>ШТ</v>
          </cell>
          <cell r="C146">
            <v>2</v>
          </cell>
          <cell r="D146">
            <v>16942</v>
          </cell>
          <cell r="E146">
            <v>33884</v>
          </cell>
        </row>
        <row r="147">
          <cell r="A147" t="str">
            <v>КРАН ШАРОВОЙ ДЛЯ ППР Д-25Х2,3ММ</v>
          </cell>
          <cell r="B147" t="str">
            <v>ШТ</v>
          </cell>
          <cell r="C147">
            <v>6</v>
          </cell>
          <cell r="D147">
            <v>16942</v>
          </cell>
          <cell r="E147">
            <v>101652</v>
          </cell>
        </row>
        <row r="148">
          <cell r="A148" t="str">
            <v>КРАН ШАРОВОЙ ДЛЯ ППР Д-20Х1,9ММ</v>
          </cell>
          <cell r="B148" t="str">
            <v>ШТ</v>
          </cell>
          <cell r="C148">
            <v>6</v>
          </cell>
          <cell r="D148">
            <v>14888</v>
          </cell>
          <cell r="E148">
            <v>89328</v>
          </cell>
        </row>
        <row r="149">
          <cell r="A149" t="str">
            <v>ТРУБА СТАЛЬНАЯ ЭЛЕКТРОСВАРНАЯ Д-133Х4ММ</v>
          </cell>
          <cell r="B149" t="str">
            <v>М</v>
          </cell>
          <cell r="C149">
            <v>14</v>
          </cell>
          <cell r="D149">
            <v>116510</v>
          </cell>
          <cell r="E149">
            <v>1631140</v>
          </cell>
        </row>
        <row r="150">
          <cell r="A150" t="str">
            <v>ТРУБА СТАЛЬНАЯ ЭЛЕКТРОСВАРНАЯ Д-89Х3,5ММ</v>
          </cell>
          <cell r="B150" t="str">
            <v>М</v>
          </cell>
          <cell r="C150">
            <v>23</v>
          </cell>
          <cell r="D150">
            <v>71166</v>
          </cell>
          <cell r="E150">
            <v>1636818</v>
          </cell>
        </row>
        <row r="151">
          <cell r="A151" t="str">
            <v>ТРУБА СТАЛЬНАЯ ЭЛЕКТРОСВАРНАЯ Д-76Х3,5ММ</v>
          </cell>
          <cell r="B151" t="str">
            <v>М</v>
          </cell>
          <cell r="C151">
            <v>38</v>
          </cell>
          <cell r="D151">
            <v>60382</v>
          </cell>
          <cell r="E151">
            <v>2294516</v>
          </cell>
        </row>
        <row r="152">
          <cell r="A152" t="str">
            <v>ТРУБЫ СТАЛЬНЫЕ ЭЛЕКТРОСВАРНЫЕ Д-45Х2,5ММ</v>
          </cell>
          <cell r="B152" t="str">
            <v>М</v>
          </cell>
          <cell r="C152">
            <v>2</v>
          </cell>
          <cell r="D152">
            <v>27097</v>
          </cell>
          <cell r="E152">
            <v>54194</v>
          </cell>
        </row>
        <row r="153">
          <cell r="A153" t="str">
            <v>ТРУБЫ СТАЛЬНЫЕ ЭЛЕКТРОСВАРНЫЕ Д-38Х2,5ММ</v>
          </cell>
          <cell r="B153" t="str">
            <v>М</v>
          </cell>
          <cell r="C153">
            <v>26</v>
          </cell>
          <cell r="D153">
            <v>28736</v>
          </cell>
          <cell r="E153">
            <v>747136</v>
          </cell>
        </row>
        <row r="154">
          <cell r="A154" t="str">
            <v>ТРУБЫ СТАЛЬНЫЕ ЭЛЕКТРОСВАРНЫЕ Д-32Х2,0ММ</v>
          </cell>
          <cell r="B154" t="str">
            <v>М</v>
          </cell>
          <cell r="C154">
            <v>50</v>
          </cell>
          <cell r="D154">
            <v>14947</v>
          </cell>
          <cell r="E154">
            <v>747350</v>
          </cell>
        </row>
        <row r="155">
          <cell r="A155" t="str">
            <v>ТРУБЫ СТАЛЬНЫЕ ЭЛЕКТРОСВАРНЫЕ Д-25Х2,5ММ</v>
          </cell>
          <cell r="B155" t="str">
            <v>М</v>
          </cell>
          <cell r="C155">
            <v>1</v>
          </cell>
          <cell r="D155">
            <v>14465</v>
          </cell>
          <cell r="E155">
            <v>14465</v>
          </cell>
        </row>
        <row r="156">
          <cell r="A156" t="str">
            <v>ОТВОД СТАЛЬНОЙ 90 ГРАД.Д-89Х3,5ММ</v>
          </cell>
          <cell r="B156" t="str">
            <v>ШТ</v>
          </cell>
          <cell r="C156">
            <v>14</v>
          </cell>
          <cell r="D156">
            <v>58673</v>
          </cell>
          <cell r="E156">
            <v>821422</v>
          </cell>
        </row>
        <row r="157">
          <cell r="A157" t="str">
            <v>ОТВОД СТАЛЬНОЙ 90 ГРАД.Д-76Х3,5ММ</v>
          </cell>
          <cell r="B157" t="str">
            <v>ШТ</v>
          </cell>
          <cell r="C157">
            <v>26</v>
          </cell>
          <cell r="D157">
            <v>32233</v>
          </cell>
          <cell r="E157">
            <v>838058</v>
          </cell>
        </row>
        <row r="158">
          <cell r="A158" t="str">
            <v>ОТВОД СТАЛЬНОЙ 90 ГРАД.Д-38Х2,5ММ</v>
          </cell>
          <cell r="B158" t="str">
            <v>ШТ</v>
          </cell>
          <cell r="C158">
            <v>15</v>
          </cell>
          <cell r="D158">
            <v>7233</v>
          </cell>
          <cell r="E158">
            <v>108495</v>
          </cell>
        </row>
        <row r="159">
          <cell r="A159" t="str">
            <v>ОТВОД СТАЛЬНОЙ 90 ГРАД.Д-32Х2,5ММ</v>
          </cell>
          <cell r="B159" t="str">
            <v>ШТ</v>
          </cell>
          <cell r="C159">
            <v>15</v>
          </cell>
          <cell r="D159">
            <v>7055</v>
          </cell>
          <cell r="E159">
            <v>105825</v>
          </cell>
        </row>
        <row r="160">
          <cell r="A160" t="str">
            <v>ОТВОД СТАЛЬНОЙ 90 ГРАД.Д-25Х2,5ММ</v>
          </cell>
          <cell r="B160" t="str">
            <v>ШТ</v>
          </cell>
          <cell r="C160">
            <v>11</v>
          </cell>
          <cell r="D160">
            <v>7055</v>
          </cell>
          <cell r="E160">
            <v>77605</v>
          </cell>
        </row>
        <row r="161">
          <cell r="A161" t="str">
            <v>ТРОЙНИК 2-89Х3,5ММ</v>
          </cell>
          <cell r="B161" t="str">
            <v>ШТ</v>
          </cell>
          <cell r="C161">
            <v>2</v>
          </cell>
          <cell r="D161">
            <v>102409</v>
          </cell>
          <cell r="E161">
            <v>204818</v>
          </cell>
        </row>
        <row r="162">
          <cell r="A162" t="str">
            <v>ТРОЙНИК 2-89Х3,5-57Х3,5ММ</v>
          </cell>
          <cell r="B162" t="str">
            <v>ШТ</v>
          </cell>
          <cell r="C162">
            <v>1</v>
          </cell>
          <cell r="D162">
            <v>102409</v>
          </cell>
          <cell r="E162">
            <v>102409</v>
          </cell>
        </row>
        <row r="163">
          <cell r="A163" t="str">
            <v>ТРОЙНИК 2-76Х3,5ММ</v>
          </cell>
          <cell r="B163" t="str">
            <v>ШТ</v>
          </cell>
          <cell r="C163">
            <v>2</v>
          </cell>
          <cell r="D163">
            <v>81280</v>
          </cell>
          <cell r="E163">
            <v>162560</v>
          </cell>
        </row>
        <row r="164">
          <cell r="A164" t="str">
            <v>ТРОЙНИК 2-76Х3,5ММ-45Х2,5ММ</v>
          </cell>
          <cell r="B164" t="str">
            <v>ШТ</v>
          </cell>
          <cell r="C164">
            <v>1</v>
          </cell>
          <cell r="D164">
            <v>81280</v>
          </cell>
          <cell r="E164">
            <v>81280</v>
          </cell>
        </row>
        <row r="165">
          <cell r="A165" t="str">
            <v>ТРОЙНИК 2-32Х2,5ММ</v>
          </cell>
          <cell r="B165" t="str">
            <v>ШТ</v>
          </cell>
          <cell r="C165">
            <v>1</v>
          </cell>
          <cell r="D165">
            <v>83486</v>
          </cell>
          <cell r="E165">
            <v>83486</v>
          </cell>
        </row>
        <row r="166">
          <cell r="A166" t="str">
            <v>ТРОЙНИК 2-25Х2,5ММ</v>
          </cell>
          <cell r="B166" t="str">
            <v>ШТ</v>
          </cell>
          <cell r="C166">
            <v>3</v>
          </cell>
          <cell r="D166">
            <v>57188</v>
          </cell>
          <cell r="E166">
            <v>171564</v>
          </cell>
        </row>
        <row r="167">
          <cell r="A167" t="str">
            <v>ПЕРЕХОД К-2-159Х4,5-133Х4ММ</v>
          </cell>
          <cell r="B167" t="str">
            <v>ШТ</v>
          </cell>
          <cell r="C167">
            <v>2</v>
          </cell>
          <cell r="D167">
            <v>95000</v>
          </cell>
          <cell r="E167">
            <v>190000</v>
          </cell>
        </row>
        <row r="168">
          <cell r="A168" t="str">
            <v>ПЕРЕХОД К-2-89Х3,5-57Х3,5ММ</v>
          </cell>
          <cell r="B168" t="str">
            <v>ШТ</v>
          </cell>
          <cell r="C168">
            <v>2</v>
          </cell>
          <cell r="D168">
            <v>45000</v>
          </cell>
          <cell r="E168">
            <v>90000</v>
          </cell>
        </row>
        <row r="169">
          <cell r="A169" t="str">
            <v>ПЕРЕХОД К-2-76Х3,5ММ -45Х2,5ММ</v>
          </cell>
          <cell r="B169" t="str">
            <v>ШТ</v>
          </cell>
          <cell r="C169">
            <v>2</v>
          </cell>
          <cell r="D169">
            <v>25000</v>
          </cell>
          <cell r="E169">
            <v>50000</v>
          </cell>
        </row>
        <row r="170">
          <cell r="A170" t="str">
            <v>ЗАГЛУШКА СТАЛЬНАЯ Д-159Х4,5ММ</v>
          </cell>
          <cell r="B170" t="str">
            <v>ШТ</v>
          </cell>
          <cell r="C170">
            <v>2</v>
          </cell>
          <cell r="D170">
            <v>89286</v>
          </cell>
          <cell r="E170">
            <v>178572</v>
          </cell>
        </row>
        <row r="171">
          <cell r="A171" t="str">
            <v>ЗАГЛУШКА СТАЛЬНАЯ Д-133Х4,0ММ</v>
          </cell>
          <cell r="B171" t="str">
            <v>ШТ</v>
          </cell>
          <cell r="C171">
            <v>2</v>
          </cell>
          <cell r="D171">
            <v>60000</v>
          </cell>
          <cell r="E171">
            <v>120000</v>
          </cell>
        </row>
        <row r="172">
          <cell r="A172" t="str">
            <v>ХОМУТ МЕТАЛЛИЧЕСКАЯ ОПОРА ДЛЯ ТРУБ Д-150ММ</v>
          </cell>
          <cell r="B172" t="str">
            <v>ШТ</v>
          </cell>
          <cell r="C172">
            <v>2</v>
          </cell>
          <cell r="D172">
            <v>12009</v>
          </cell>
          <cell r="E172">
            <v>24018</v>
          </cell>
        </row>
        <row r="173">
          <cell r="A173" t="str">
            <v>ХОМУТ МЕТАЛЛИЧЕСКАЯ ОПОРА ДЛЯ ТРУБ Д-125ММ</v>
          </cell>
          <cell r="B173" t="str">
            <v>ШТ</v>
          </cell>
          <cell r="C173">
            <v>4</v>
          </cell>
          <cell r="D173">
            <v>11000</v>
          </cell>
          <cell r="E173">
            <v>44000</v>
          </cell>
        </row>
        <row r="174">
          <cell r="A174" t="str">
            <v>ХОМУТ МЕТАЛЛИЧЕСКАЯ ОПОРА ДЛЯ ТРУБ Д-80ММ</v>
          </cell>
          <cell r="B174" t="str">
            <v>ШТ</v>
          </cell>
          <cell r="C174">
            <v>6</v>
          </cell>
          <cell r="D174">
            <v>5400</v>
          </cell>
          <cell r="E174">
            <v>32400</v>
          </cell>
        </row>
        <row r="175">
          <cell r="A175" t="str">
            <v>ХОМУТ МЕТАЛЛИЧЕСКАЯ ОПОРА ДЛЯ ТРУБ Д-65ММ</v>
          </cell>
          <cell r="B175" t="str">
            <v>ШТ</v>
          </cell>
          <cell r="C175">
            <v>17</v>
          </cell>
          <cell r="D175">
            <v>4200</v>
          </cell>
          <cell r="E175">
            <v>71400</v>
          </cell>
        </row>
        <row r="176">
          <cell r="A176" t="str">
            <v>ХОМУТ МЕТАЛЛИЧЕСКАЯ ОПОРА ДЛЯ ТРУБ Д-32ММ</v>
          </cell>
          <cell r="B176" t="str">
            <v>ШТ</v>
          </cell>
          <cell r="C176">
            <v>7</v>
          </cell>
          <cell r="D176">
            <v>2900</v>
          </cell>
          <cell r="E176">
            <v>20300</v>
          </cell>
        </row>
        <row r="177">
          <cell r="A177" t="str">
            <v>ХОМУТ МЕТАЛЛИЧЕСКАЯ ОПОРА ДЛЯ ТРУБ Д-25ММ</v>
          </cell>
          <cell r="B177" t="str">
            <v>ШТ</v>
          </cell>
          <cell r="C177">
            <v>25</v>
          </cell>
          <cell r="D177">
            <v>2800</v>
          </cell>
          <cell r="E177">
            <v>70000</v>
          </cell>
        </row>
        <row r="178">
          <cell r="A178" t="str">
            <v>ХОМУТ МЕТАЛЛИЧЕСКАЯ ОПОРА ДЛЯ ТРУБ Д-20ММ</v>
          </cell>
          <cell r="B178" t="str">
            <v>ШТ</v>
          </cell>
          <cell r="C178">
            <v>2</v>
          </cell>
          <cell r="D178">
            <v>2400</v>
          </cell>
          <cell r="E178">
            <v>4800</v>
          </cell>
        </row>
        <row r="179">
          <cell r="A179" t="str">
            <v>ТРУБЫ ПОЛИПРОПИЛЕНОВЫЕ Д-25Х4,2ММ</v>
          </cell>
          <cell r="B179" t="str">
            <v>ПМ</v>
          </cell>
          <cell r="C179">
            <v>44.975999999999999</v>
          </cell>
          <cell r="D179">
            <v>12607</v>
          </cell>
          <cell r="E179">
            <v>567012.43200000003</v>
          </cell>
        </row>
        <row r="180">
          <cell r="A180" t="str">
            <v>ТРУБЫ ПОЛИПРОПИЛЕНОВЫЕ Д-50Х8,3ММ</v>
          </cell>
          <cell r="B180" t="str">
            <v>ПМ</v>
          </cell>
          <cell r="C180">
            <v>11.352</v>
          </cell>
          <cell r="D180">
            <v>49911</v>
          </cell>
          <cell r="E180">
            <v>566589.67200000002</v>
          </cell>
        </row>
        <row r="181">
          <cell r="A181" t="str">
            <v>ТРУБА ПОЛИПРОПИЛЕНОВАЯ(PN20) Д.63Х10,5ММ(PN20)</v>
          </cell>
          <cell r="B181" t="str">
            <v>М</v>
          </cell>
          <cell r="C181">
            <v>22.704000000000001</v>
          </cell>
          <cell r="D181">
            <v>77321</v>
          </cell>
          <cell r="E181">
            <v>1755495.9839999999</v>
          </cell>
        </row>
        <row r="182">
          <cell r="A182" t="str">
            <v>ТРУБА ПОЛИПРОПИЛЕНОВАЯ(PN20) Д.75Х12,5ММ(PN20)</v>
          </cell>
          <cell r="B182" t="str">
            <v>М</v>
          </cell>
          <cell r="C182">
            <v>19.48</v>
          </cell>
          <cell r="D182">
            <v>107142</v>
          </cell>
          <cell r="E182">
            <v>2087126.1600000001</v>
          </cell>
        </row>
        <row r="183">
          <cell r="A183" t="str">
            <v>ТРУБА ПОЛИПРОПИЛЕНОВАЯ(PN20) Д.90Х15ММ(PN20)</v>
          </cell>
          <cell r="B183" t="str">
            <v>М</v>
          </cell>
          <cell r="C183">
            <v>6.8179999999999996</v>
          </cell>
          <cell r="D183">
            <v>146964</v>
          </cell>
          <cell r="E183">
            <v>1002000.5519999999</v>
          </cell>
        </row>
        <row r="184">
          <cell r="A184" t="str">
            <v>ОТВОД 90Г ППР Д-90ММ</v>
          </cell>
          <cell r="B184" t="str">
            <v>ШТ</v>
          </cell>
          <cell r="C184">
            <v>1</v>
          </cell>
          <cell r="D184">
            <v>102232</v>
          </cell>
          <cell r="E184">
            <v>102232</v>
          </cell>
        </row>
        <row r="185">
          <cell r="A185" t="str">
            <v>ОТВОД 90Г ППР Д-75ММ</v>
          </cell>
          <cell r="B185" t="str">
            <v>ШТ</v>
          </cell>
          <cell r="C185">
            <v>4</v>
          </cell>
          <cell r="D185">
            <v>33482</v>
          </cell>
          <cell r="E185">
            <v>133928</v>
          </cell>
        </row>
        <row r="186">
          <cell r="A186" t="str">
            <v>ОТВОД 90Г ППР Д-63ММ</v>
          </cell>
          <cell r="B186" t="str">
            <v>ШТ</v>
          </cell>
          <cell r="C186">
            <v>15</v>
          </cell>
          <cell r="D186">
            <v>14777</v>
          </cell>
          <cell r="E186">
            <v>221655</v>
          </cell>
        </row>
        <row r="187">
          <cell r="A187" t="str">
            <v>ОТВОД 90Г ППР Д-50ММ</v>
          </cell>
          <cell r="B187" t="str">
            <v>ШТ</v>
          </cell>
          <cell r="C187">
            <v>7</v>
          </cell>
          <cell r="D187">
            <v>7366</v>
          </cell>
          <cell r="E187">
            <v>51562</v>
          </cell>
        </row>
        <row r="188">
          <cell r="A188" t="str">
            <v>ОТВОД 90Г ППР Д-25ММ</v>
          </cell>
          <cell r="B188" t="str">
            <v>ШТ</v>
          </cell>
          <cell r="C188">
            <v>12</v>
          </cell>
          <cell r="D188">
            <v>1116</v>
          </cell>
          <cell r="E188">
            <v>13392</v>
          </cell>
        </row>
        <row r="189">
          <cell r="A189" t="str">
            <v>ТРОЙНИК ДЛЯ ППР Д-90Х63Х90ММ</v>
          </cell>
          <cell r="B189" t="str">
            <v>ШТ</v>
          </cell>
          <cell r="C189">
            <v>1</v>
          </cell>
          <cell r="D189">
            <v>136562</v>
          </cell>
          <cell r="E189">
            <v>136562</v>
          </cell>
        </row>
        <row r="190">
          <cell r="A190" t="str">
            <v>ТРОЙНИК ДЛЯ ППР Д-90Х50Х90ММ</v>
          </cell>
          <cell r="B190" t="str">
            <v>ШТ</v>
          </cell>
          <cell r="C190">
            <v>3</v>
          </cell>
          <cell r="D190">
            <v>136562</v>
          </cell>
          <cell r="E190">
            <v>409686</v>
          </cell>
        </row>
        <row r="191">
          <cell r="A191" t="str">
            <v>ТРОЙНИК ДЛЯ ППР Д-75Х63Х75ММ</v>
          </cell>
          <cell r="B191" t="str">
            <v>ШТ</v>
          </cell>
          <cell r="C191">
            <v>1</v>
          </cell>
          <cell r="D191">
            <v>114817</v>
          </cell>
          <cell r="E191">
            <v>114817</v>
          </cell>
        </row>
        <row r="192">
          <cell r="A192" t="str">
            <v>ТРОЙНИК ДЛЯ ППР Д-75Х50Х75ММ</v>
          </cell>
          <cell r="B192" t="str">
            <v>ШТ</v>
          </cell>
          <cell r="C192">
            <v>3</v>
          </cell>
          <cell r="D192">
            <v>114817</v>
          </cell>
          <cell r="E192">
            <v>344451</v>
          </cell>
        </row>
        <row r="193">
          <cell r="A193" t="str">
            <v>ТРОЙНИК ДЛЯ ППР Д-63Х63Х63ММ</v>
          </cell>
          <cell r="B193" t="str">
            <v>ШТ</v>
          </cell>
          <cell r="C193">
            <v>2</v>
          </cell>
          <cell r="D193">
            <v>22913</v>
          </cell>
          <cell r="E193">
            <v>45826</v>
          </cell>
        </row>
        <row r="194">
          <cell r="A194" t="str">
            <v>ТРОЙНИК ДЛЯ ППР Д-50Х50Х50ММ</v>
          </cell>
          <cell r="B194" t="str">
            <v>ШТ</v>
          </cell>
          <cell r="C194">
            <v>2</v>
          </cell>
          <cell r="D194">
            <v>10643</v>
          </cell>
          <cell r="E194">
            <v>21286</v>
          </cell>
        </row>
        <row r="195">
          <cell r="A195" t="str">
            <v>ТРОЙНИК ДЛЯ ППР Д-63Х25Х63ММ</v>
          </cell>
          <cell r="B195" t="str">
            <v>ШТ</v>
          </cell>
          <cell r="C195">
            <v>1</v>
          </cell>
          <cell r="D195">
            <v>14643</v>
          </cell>
          <cell r="E195">
            <v>14643</v>
          </cell>
        </row>
        <row r="196">
          <cell r="A196" t="str">
            <v>ТРОЙНИК ДЛЯ ППР Д-50Х25Х50ММ</v>
          </cell>
          <cell r="B196" t="str">
            <v>ШТ</v>
          </cell>
          <cell r="C196">
            <v>1</v>
          </cell>
          <cell r="D196">
            <v>7054</v>
          </cell>
          <cell r="E196">
            <v>7054</v>
          </cell>
        </row>
        <row r="197">
          <cell r="A197" t="str">
            <v>МУФТА ПЕРЕХОДНАЯ ДЛЯ ППР Д-90-75ММ</v>
          </cell>
          <cell r="B197" t="str">
            <v>ШТ</v>
          </cell>
          <cell r="C197">
            <v>1</v>
          </cell>
          <cell r="D197">
            <v>51750</v>
          </cell>
          <cell r="E197">
            <v>51750</v>
          </cell>
        </row>
        <row r="198">
          <cell r="A198" t="str">
            <v>МУФТА ПЕРЕХОДНАЯ ДЛЯ ППР Д-75-50ММ</v>
          </cell>
          <cell r="B198" t="str">
            <v>ШТ</v>
          </cell>
          <cell r="C198">
            <v>1</v>
          </cell>
          <cell r="D198">
            <v>35513</v>
          </cell>
          <cell r="E198">
            <v>35513</v>
          </cell>
        </row>
        <row r="199">
          <cell r="A199" t="str">
            <v>МУФТА ПЕРЕХОДНАЯ ДЛЯ ППР Д-75-63ММ</v>
          </cell>
          <cell r="B199" t="str">
            <v>ШТ</v>
          </cell>
          <cell r="C199">
            <v>1</v>
          </cell>
          <cell r="D199">
            <v>35513</v>
          </cell>
          <cell r="E199">
            <v>35513</v>
          </cell>
        </row>
        <row r="200">
          <cell r="A200" t="str">
            <v>МУФТА ПЕРЕХОДНАЯ ДЛЯ ППР Д-63-50ММ</v>
          </cell>
          <cell r="B200" t="str">
            <v>ШТ</v>
          </cell>
          <cell r="C200">
            <v>2</v>
          </cell>
          <cell r="D200">
            <v>6429</v>
          </cell>
          <cell r="E200">
            <v>12858</v>
          </cell>
        </row>
        <row r="201">
          <cell r="A201" t="str">
            <v>МУФТА ПЕРЕХОДНАЯ ДЛЯ ППР Д-50-40ММ</v>
          </cell>
          <cell r="B201" t="str">
            <v>ШТ</v>
          </cell>
          <cell r="C201">
            <v>1</v>
          </cell>
          <cell r="D201">
            <v>3661</v>
          </cell>
          <cell r="E201">
            <v>3661</v>
          </cell>
        </row>
        <row r="202">
          <cell r="A202" t="str">
            <v>МУФТА СОЕДИНИТЕЛЬ ДЛЯ ППР Д-90ММ</v>
          </cell>
          <cell r="B202" t="str">
            <v>ШТ</v>
          </cell>
          <cell r="C202">
            <v>3</v>
          </cell>
          <cell r="D202">
            <v>58004</v>
          </cell>
          <cell r="E202">
            <v>174012</v>
          </cell>
        </row>
        <row r="203">
          <cell r="A203" t="str">
            <v>МУФТА СОЕДИНИТЕЛЬ ДЛЯ ППР Д-75ММ</v>
          </cell>
          <cell r="B203" t="str">
            <v>ШТ</v>
          </cell>
          <cell r="C203">
            <v>6</v>
          </cell>
          <cell r="D203">
            <v>20536</v>
          </cell>
          <cell r="E203">
            <v>123216</v>
          </cell>
        </row>
        <row r="204">
          <cell r="A204" t="str">
            <v>МУФТА СОЕДИНИТЕЛЬ ДЛЯ ППР Д-63ММ</v>
          </cell>
          <cell r="B204" t="str">
            <v>ШТ</v>
          </cell>
          <cell r="C204">
            <v>8</v>
          </cell>
          <cell r="D204">
            <v>10893</v>
          </cell>
          <cell r="E204">
            <v>87144</v>
          </cell>
        </row>
        <row r="205">
          <cell r="A205" t="str">
            <v>МУФТА СОЕДИНИТЕЛЬ ДЛЯ ППР Д-50ММ</v>
          </cell>
          <cell r="B205" t="str">
            <v>ШТ</v>
          </cell>
          <cell r="C205">
            <v>4</v>
          </cell>
          <cell r="D205">
            <v>5830</v>
          </cell>
          <cell r="E205">
            <v>23320</v>
          </cell>
        </row>
        <row r="206">
          <cell r="A206" t="str">
            <v>МУФТА СОЕДИНИТЕЛЬ ДЛЯ ППР Д-25ММ</v>
          </cell>
          <cell r="B206" t="str">
            <v>ШТ</v>
          </cell>
          <cell r="C206">
            <v>16</v>
          </cell>
          <cell r="D206">
            <v>888</v>
          </cell>
          <cell r="E206">
            <v>14208</v>
          </cell>
        </row>
        <row r="207">
          <cell r="A207" t="str">
            <v>ЗАГЛУШКА ДЛЯ ППР Д-90ММ</v>
          </cell>
          <cell r="B207" t="str">
            <v>ШТ</v>
          </cell>
          <cell r="C207">
            <v>1</v>
          </cell>
          <cell r="D207">
            <v>62500</v>
          </cell>
          <cell r="E207">
            <v>62500</v>
          </cell>
        </row>
        <row r="208">
          <cell r="A208" t="str">
            <v>ЗАГЛУШКА ДЛЯ ППР Д-75ММ</v>
          </cell>
          <cell r="B208" t="str">
            <v>ШТ</v>
          </cell>
          <cell r="C208">
            <v>1</v>
          </cell>
          <cell r="D208">
            <v>42772</v>
          </cell>
          <cell r="E208">
            <v>42772</v>
          </cell>
        </row>
        <row r="209">
          <cell r="A209" t="str">
            <v>МУФТА КОМБИНИРОВАННАЯ (АДАПТОР) С НАКИДНОЙ ГАЙКОЙ Д63Х2ММ</v>
          </cell>
          <cell r="B209" t="str">
            <v>ШТ</v>
          </cell>
          <cell r="C209">
            <v>5</v>
          </cell>
          <cell r="D209">
            <v>60821</v>
          </cell>
          <cell r="E209">
            <v>304105</v>
          </cell>
        </row>
        <row r="210">
          <cell r="A210" t="str">
            <v>МУФТА КОМБИНИРОВАННАЯ (АДАПТОР) С НАКИДНОЙ ГАЙКОЙ Д50Х1,5ММ</v>
          </cell>
          <cell r="B210" t="str">
            <v>ШТ</v>
          </cell>
          <cell r="C210">
            <v>6</v>
          </cell>
          <cell r="D210">
            <v>44509</v>
          </cell>
          <cell r="E210">
            <v>267054</v>
          </cell>
        </row>
        <row r="211">
          <cell r="A211" t="str">
            <v>МУФТА КОМБИНИРОВАННАЯ (АДАПТОР) С НАКИДНОЙ ГАЙКОЙ Д40Х12,5ММ</v>
          </cell>
          <cell r="B211" t="str">
            <v>ШТ</v>
          </cell>
          <cell r="C211">
            <v>1</v>
          </cell>
          <cell r="D211">
            <v>31205</v>
          </cell>
          <cell r="E211">
            <v>31205</v>
          </cell>
        </row>
        <row r="212">
          <cell r="A212" t="str">
            <v>ТРУБА СТАЛЬНАЯ ЭЛЕКТРОСВАРНАЯ ОЦИНКОВАННАЯ Д50Х3,5ММ</v>
          </cell>
          <cell r="B212" t="str">
            <v>М</v>
          </cell>
          <cell r="C212">
            <v>1</v>
          </cell>
          <cell r="D212">
            <v>121258.92857142857</v>
          </cell>
          <cell r="E212">
            <v>121258.92857142857</v>
          </cell>
        </row>
        <row r="213">
          <cell r="A213" t="str">
            <v>ТРУБА СТАЛЬНАЯ ЭЛЕКТРОСВАРНАЯ ОЦИНКОВАННАЯ Д40Х3,5ММ</v>
          </cell>
          <cell r="B213" t="str">
            <v>М</v>
          </cell>
          <cell r="C213">
            <v>2</v>
          </cell>
          <cell r="D213">
            <v>82687.499999999985</v>
          </cell>
          <cell r="E213">
            <v>165374.99999999997</v>
          </cell>
        </row>
        <row r="214">
          <cell r="A214" t="str">
            <v>ТРУБА СТАЛЬНАЯ ЭЛЕКТРОСВАРНАЯ ОЦИНКОВАННАЯ Д-32Х3,2ММ</v>
          </cell>
          <cell r="B214" t="str">
            <v>М</v>
          </cell>
          <cell r="C214">
            <v>1</v>
          </cell>
          <cell r="D214">
            <v>67741.07142857142</v>
          </cell>
          <cell r="E214">
            <v>67741.07142857142</v>
          </cell>
        </row>
        <row r="215">
          <cell r="A215" t="str">
            <v>КЛИПСЫ ДЛЯ ППР ТРУБ Д-90ММ</v>
          </cell>
          <cell r="B215" t="str">
            <v>ШТ</v>
          </cell>
          <cell r="C215">
            <v>7</v>
          </cell>
          <cell r="D215">
            <v>2504</v>
          </cell>
          <cell r="E215">
            <v>17528</v>
          </cell>
        </row>
        <row r="216">
          <cell r="A216" t="str">
            <v>КЛИПСЫ ДЛЯ ППР ТРУБ Д-75ММ</v>
          </cell>
          <cell r="B216" t="str">
            <v>ШТ</v>
          </cell>
          <cell r="C216">
            <v>20</v>
          </cell>
          <cell r="D216">
            <v>2504</v>
          </cell>
          <cell r="E216">
            <v>50080</v>
          </cell>
        </row>
        <row r="217">
          <cell r="A217" t="str">
            <v>КЛИПСЫ ДЛЯ ППР ТРУБ Д-63ММ</v>
          </cell>
          <cell r="B217" t="str">
            <v>ШТ</v>
          </cell>
          <cell r="C217">
            <v>24</v>
          </cell>
          <cell r="D217">
            <v>2504</v>
          </cell>
          <cell r="E217">
            <v>60096</v>
          </cell>
        </row>
        <row r="218">
          <cell r="A218" t="str">
            <v>КЛИПСЫ ДЛЯ ППР ТРУБ Д-50ММ</v>
          </cell>
          <cell r="B218" t="str">
            <v>ШТ</v>
          </cell>
          <cell r="C218">
            <v>12</v>
          </cell>
          <cell r="D218">
            <v>1348</v>
          </cell>
          <cell r="E218">
            <v>16176</v>
          </cell>
        </row>
        <row r="219">
          <cell r="A219" t="str">
            <v>КЛИПСЫ ДЛЯ ППР ТРУБ Д-25ММ</v>
          </cell>
          <cell r="B219" t="str">
            <v>ШТ</v>
          </cell>
          <cell r="C219">
            <v>48</v>
          </cell>
          <cell r="D219">
            <v>571</v>
          </cell>
          <cell r="E219">
            <v>27408</v>
          </cell>
        </row>
        <row r="220">
          <cell r="A220" t="str">
            <v>"АРМОФЛЕКС ДЛЯ ТРУБ ТОЛЩ-9ММ,Д-90ММ</v>
          </cell>
          <cell r="B220" t="str">
            <v>М</v>
          </cell>
          <cell r="C220">
            <v>7.7</v>
          </cell>
          <cell r="D220">
            <v>22491</v>
          </cell>
          <cell r="E220">
            <v>173180.7</v>
          </cell>
        </row>
        <row r="221">
          <cell r="A221" t="str">
            <v>"АРМОФЛЕКС ДЛЯ ТРУБ ТОЛЩ-9ММ,Д-75ММ</v>
          </cell>
          <cell r="B221" t="str">
            <v>М</v>
          </cell>
          <cell r="C221">
            <v>22</v>
          </cell>
          <cell r="D221">
            <v>14502</v>
          </cell>
          <cell r="E221">
            <v>319044</v>
          </cell>
        </row>
        <row r="222">
          <cell r="A222" t="str">
            <v>"АРМОФЛЕКС ДЛЯ ТРУБ ТОЛЩ-9ММ,Д-63ММ</v>
          </cell>
          <cell r="B222" t="str">
            <v>М</v>
          </cell>
          <cell r="C222">
            <v>26.4</v>
          </cell>
          <cell r="D222">
            <v>11525</v>
          </cell>
          <cell r="E222">
            <v>304260</v>
          </cell>
        </row>
        <row r="223">
          <cell r="A223" t="str">
            <v>"АРМОФЛЕКС ДЛЯ ТРУБ ТОЛЩ-9ММ,Д-50ММ</v>
          </cell>
          <cell r="B223" t="str">
            <v>М</v>
          </cell>
          <cell r="C223">
            <v>13.2</v>
          </cell>
          <cell r="D223">
            <v>7478</v>
          </cell>
          <cell r="E223">
            <v>98709.599999999991</v>
          </cell>
        </row>
        <row r="224">
          <cell r="A224" t="str">
            <v>"АРМОФЛЕКС ДЛЯ ТРУБ ТОЛЩ-9ММ,Д-25ММ</v>
          </cell>
          <cell r="B224" t="str">
            <v>М</v>
          </cell>
          <cell r="C224">
            <v>52.8</v>
          </cell>
          <cell r="D224">
            <v>3524</v>
          </cell>
          <cell r="E224">
            <v>186067.19999999998</v>
          </cell>
        </row>
        <row r="225">
          <cell r="A225" t="str">
            <v>ТРУБЫ СТАЛЬНЫЕ ЭЛЕКТРОСВАРНЫЕ Д-32Х2,5ММ</v>
          </cell>
          <cell r="B225" t="str">
            <v>М</v>
          </cell>
          <cell r="C225">
            <v>16</v>
          </cell>
          <cell r="D225">
            <v>14947</v>
          </cell>
          <cell r="E225">
            <v>239152</v>
          </cell>
        </row>
        <row r="226">
          <cell r="A226" t="str">
            <v>ТРУБЫ СТАЛЬНЫЕ ЭЛЕКТРОСВАРНЫЕ Д-18Х2,0ММ</v>
          </cell>
          <cell r="B226" t="str">
            <v>М</v>
          </cell>
          <cell r="C226">
            <v>2</v>
          </cell>
          <cell r="D226">
            <v>7190</v>
          </cell>
          <cell r="E226">
            <v>14380</v>
          </cell>
        </row>
        <row r="227">
          <cell r="A227" t="str">
            <v>ОТВОД СТАЛЬНОЙ 90 ГРАД.Д-57Х3,5ММ</v>
          </cell>
          <cell r="B227" t="str">
            <v>ШТ</v>
          </cell>
          <cell r="C227">
            <v>14</v>
          </cell>
          <cell r="D227">
            <v>10716</v>
          </cell>
          <cell r="E227">
            <v>150024</v>
          </cell>
        </row>
        <row r="228">
          <cell r="A228" t="str">
            <v>ОТВОД СТАЛЬНОЙ 90 ГРАД.Д-32Х2,5ММ</v>
          </cell>
          <cell r="B228" t="str">
            <v>ШТ</v>
          </cell>
          <cell r="C228">
            <v>25</v>
          </cell>
          <cell r="D228">
            <v>7055</v>
          </cell>
          <cell r="E228">
            <v>176375</v>
          </cell>
        </row>
        <row r="229">
          <cell r="A229" t="str">
            <v>ОТВОД СТАЛЬНОЙ 90 ГРАД.Д-18Х2,0ММ</v>
          </cell>
          <cell r="B229" t="str">
            <v>ШТ</v>
          </cell>
          <cell r="C229">
            <v>2</v>
          </cell>
          <cell r="D229">
            <v>7055</v>
          </cell>
          <cell r="E229">
            <v>14110</v>
          </cell>
        </row>
        <row r="230">
          <cell r="A230" t="str">
            <v>ЗАГЛУШКА СТАЛЬНАЯ Д-57Х3,5ММ</v>
          </cell>
          <cell r="B230" t="str">
            <v>ШТ</v>
          </cell>
          <cell r="C230">
            <v>2</v>
          </cell>
          <cell r="D230">
            <v>5097</v>
          </cell>
          <cell r="E230">
            <v>10194</v>
          </cell>
        </row>
        <row r="231">
          <cell r="A231" t="str">
            <v>ХОМУТ МЕТАЛЛИЧЕСКАЯ ОПОРА ДЛЯ ТРУБ Д-50ММ</v>
          </cell>
          <cell r="B231" t="str">
            <v>ШТ</v>
          </cell>
          <cell r="C231">
            <v>10</v>
          </cell>
          <cell r="D231">
            <v>3600</v>
          </cell>
          <cell r="E231">
            <v>36000</v>
          </cell>
        </row>
        <row r="232">
          <cell r="A232" t="str">
            <v>ОПОРА ПОДВИЖНАЯ СКОЛЬЗЩАЯ ОПП-2/100Х89ММ</v>
          </cell>
          <cell r="B232" t="str">
            <v>ШТ</v>
          </cell>
          <cell r="C232">
            <v>4</v>
          </cell>
          <cell r="D232">
            <v>57197.517857142855</v>
          </cell>
          <cell r="E232">
            <v>228790.07142857142</v>
          </cell>
        </row>
        <row r="233">
          <cell r="A233" t="str">
            <v>ТРУБЫ ПОЛИПРОПИЛЕНОВЫЕ Д-25Х2,3ММ</v>
          </cell>
          <cell r="B233" t="str">
            <v>ПМ</v>
          </cell>
          <cell r="C233">
            <v>7.4960000000000004</v>
          </cell>
          <cell r="D233">
            <v>12607</v>
          </cell>
          <cell r="E233">
            <v>94502.072</v>
          </cell>
        </row>
        <row r="234">
          <cell r="A234" t="str">
            <v>ТРУБЫ ПОЛИПРОПИЛЕНОВЫЕ Д-32Х2,9ММ</v>
          </cell>
          <cell r="B234" t="str">
            <v>ПМ</v>
          </cell>
          <cell r="C234">
            <v>2.8140000000000001</v>
          </cell>
          <cell r="D234">
            <v>20732</v>
          </cell>
          <cell r="E234">
            <v>58339.847999999998</v>
          </cell>
        </row>
        <row r="235">
          <cell r="A235" t="str">
            <v>ТРУБЫ ПОЛИПРОПИЛЕНОВЫЕ Д-40Х3,7ММ</v>
          </cell>
          <cell r="B235" t="str">
            <v>ПМ</v>
          </cell>
          <cell r="C235">
            <v>2.8140000000000001</v>
          </cell>
          <cell r="D235">
            <v>30982</v>
          </cell>
          <cell r="E235">
            <v>87183.347999999998</v>
          </cell>
        </row>
        <row r="236">
          <cell r="A236" t="str">
            <v>ТРУБА ПОЛИПРОПИЛЕНОВАЯ(PN20) Д.75Х6,8ММ(PN20)</v>
          </cell>
          <cell r="B236" t="str">
            <v>М</v>
          </cell>
          <cell r="C236">
            <v>5.8440000000000003</v>
          </cell>
          <cell r="D236">
            <v>107142</v>
          </cell>
          <cell r="E236">
            <v>626137.848</v>
          </cell>
        </row>
        <row r="237">
          <cell r="A237" t="str">
            <v>ТРУБА ПОЛИПРОПИЛЕНОВАЯ(PN20) Д.90Х15ММ(PN20)</v>
          </cell>
          <cell r="B237" t="str">
            <v>М</v>
          </cell>
          <cell r="C237">
            <v>6.8179999999999996</v>
          </cell>
          <cell r="D237">
            <v>146964</v>
          </cell>
          <cell r="E237">
            <v>1002000.5519999999</v>
          </cell>
        </row>
        <row r="238">
          <cell r="A238" t="str">
            <v>ОТВОД 90Г ППР Д-75ММ</v>
          </cell>
          <cell r="B238" t="str">
            <v>ШТ</v>
          </cell>
          <cell r="C238">
            <v>1</v>
          </cell>
          <cell r="D238">
            <v>33482</v>
          </cell>
          <cell r="E238">
            <v>33482</v>
          </cell>
        </row>
        <row r="239">
          <cell r="A239" t="str">
            <v>ОТВОД 90Г ППР Д-40ММ</v>
          </cell>
          <cell r="B239" t="str">
            <v>ШТ</v>
          </cell>
          <cell r="C239">
            <v>6</v>
          </cell>
          <cell r="D239">
            <v>4196</v>
          </cell>
          <cell r="E239">
            <v>25176</v>
          </cell>
        </row>
        <row r="240">
          <cell r="A240" t="str">
            <v>ОТВОД 90Г ППР Д-32ММ</v>
          </cell>
          <cell r="B240" t="str">
            <v>ШТ</v>
          </cell>
          <cell r="C240">
            <v>6</v>
          </cell>
          <cell r="D240">
            <v>2098</v>
          </cell>
          <cell r="E240">
            <v>12588</v>
          </cell>
        </row>
        <row r="241">
          <cell r="A241" t="str">
            <v>ОТВОД 90Г ППР Д-25ММ</v>
          </cell>
          <cell r="B241" t="str">
            <v>ШТ</v>
          </cell>
          <cell r="C241">
            <v>8</v>
          </cell>
          <cell r="D241">
            <v>1116</v>
          </cell>
          <cell r="E241">
            <v>8928</v>
          </cell>
        </row>
        <row r="242">
          <cell r="A242" t="str">
            <v>ТРОЙНИК ДЛЯ ППР Д-75Х25Х75ММ</v>
          </cell>
          <cell r="B242" t="str">
            <v>ШТ</v>
          </cell>
          <cell r="C242">
            <v>1</v>
          </cell>
          <cell r="D242">
            <v>33839</v>
          </cell>
          <cell r="E242">
            <v>33839</v>
          </cell>
        </row>
        <row r="243">
          <cell r="A243" t="str">
            <v>ТРОЙНИК ДЛЯ ППР Д-75Х40Х75ММ</v>
          </cell>
          <cell r="B243" t="str">
            <v>ШТ</v>
          </cell>
          <cell r="C243">
            <v>3</v>
          </cell>
          <cell r="D243">
            <v>35536</v>
          </cell>
          <cell r="E243">
            <v>106608</v>
          </cell>
        </row>
        <row r="244">
          <cell r="A244" t="str">
            <v>ТРОЙНИК РАВНОПРОХОДНОЙ ДЛЯ ППР Д-25Х25Х25ММ</v>
          </cell>
          <cell r="B244" t="str">
            <v>ШТ</v>
          </cell>
          <cell r="C244">
            <v>4</v>
          </cell>
          <cell r="D244">
            <v>1759</v>
          </cell>
          <cell r="E244">
            <v>7036</v>
          </cell>
        </row>
        <row r="245">
          <cell r="A245" t="str">
            <v>МУФТА СОЕДИНИТЕЛЬ ДЛЯ ППР Д-75ММ</v>
          </cell>
          <cell r="B245" t="str">
            <v>ШТ</v>
          </cell>
          <cell r="C245">
            <v>2</v>
          </cell>
          <cell r="D245">
            <v>20536</v>
          </cell>
          <cell r="E245">
            <v>41072</v>
          </cell>
        </row>
        <row r="246">
          <cell r="A246" t="str">
            <v>МУФТА СОЕДИНИТЕЛЬ ДЛЯ ППР Д-25ММ</v>
          </cell>
          <cell r="B246" t="str">
            <v>ШТ</v>
          </cell>
          <cell r="C246">
            <v>3</v>
          </cell>
          <cell r="D246">
            <v>888</v>
          </cell>
          <cell r="E246">
            <v>2664</v>
          </cell>
        </row>
        <row r="247">
          <cell r="A247" t="str">
            <v>МУФТА КОМБИНИРОВАННАЯ (АДАПТОР) С НАКИДНОЙ ГАЙКОЙ Д40Х12,5ММ</v>
          </cell>
          <cell r="B247" t="str">
            <v>ШТ</v>
          </cell>
          <cell r="C247">
            <v>9</v>
          </cell>
          <cell r="D247">
            <v>31205</v>
          </cell>
          <cell r="E247">
            <v>280845</v>
          </cell>
        </row>
        <row r="248">
          <cell r="A248" t="str">
            <v>МУФТА КОМБИНИРОВАННАЯ (АДАПТОР) С НАКИДНОЙ ГАЙКОЙ Д25Х3/4ММ</v>
          </cell>
          <cell r="B248" t="str">
            <v>ШТ</v>
          </cell>
          <cell r="C248">
            <v>7</v>
          </cell>
          <cell r="D248">
            <v>6804</v>
          </cell>
          <cell r="E248">
            <v>47628</v>
          </cell>
        </row>
        <row r="249">
          <cell r="A249" t="str">
            <v>ТЕПЛОИЗОЛЯЦИОННЫЕ МАТЕРИАЛЫ ТЛЩ-40ММ</v>
          </cell>
          <cell r="B249" t="str">
            <v>М3</v>
          </cell>
          <cell r="C249">
            <v>3.1</v>
          </cell>
          <cell r="D249">
            <v>888704.56521652022</v>
          </cell>
          <cell r="E249">
            <v>2754984.1521712127</v>
          </cell>
        </row>
        <row r="250">
          <cell r="A250" t="str">
            <v>РАДИАТОРЫ БИМЕТАЛЛИЧЕСКИЕ Н=500ММ-18 СЕКЦИИ В КОМПЛЕКТЕ С КРАНОМ МАЕВСКОГО</v>
          </cell>
          <cell r="B250" t="str">
            <v>ШТ</v>
          </cell>
          <cell r="C250">
            <v>3</v>
          </cell>
          <cell r="D250">
            <v>2059871.4000000001</v>
          </cell>
          <cell r="E250">
            <v>6179614.2000000002</v>
          </cell>
        </row>
        <row r="251">
          <cell r="A251" t="str">
            <v>РАДИАТОРЫ БИМЕТАЛЛИЧЕСКИЕ Н=500ММ-11 СЕКЦИИ В КОМПЛЕКТЕ С КРАНОМ МАЕВСКОГО</v>
          </cell>
          <cell r="B251" t="str">
            <v>ШТ</v>
          </cell>
          <cell r="C251">
            <v>1</v>
          </cell>
          <cell r="D251">
            <v>1258810.3</v>
          </cell>
          <cell r="E251">
            <v>1258810.3</v>
          </cell>
        </row>
        <row r="252">
          <cell r="A252" t="str">
            <v>РАДИАТОРЫ БИМЕТАЛЛИЧЕСКИЕ Н=500ММ-10 СЕКЦИИ В КОМПЛЕКТЕ С КРАНОМ МАЕВСКОГО</v>
          </cell>
          <cell r="B252" t="str">
            <v>ШТ</v>
          </cell>
          <cell r="C252">
            <v>1</v>
          </cell>
          <cell r="D252">
            <v>1144373</v>
          </cell>
          <cell r="E252">
            <v>1144373</v>
          </cell>
        </row>
        <row r="253">
          <cell r="A253" t="str">
            <v>РАДИАТОРЫ БИМЕТАЛЛИЧЕСКИЕ Н=500ММ-8 СЕКЦИИ В КОМПЛЕКТЕ С КРАНОМ МАЕВСКОГО</v>
          </cell>
          <cell r="B253" t="str">
            <v>ШТ</v>
          </cell>
          <cell r="C253">
            <v>1</v>
          </cell>
          <cell r="D253">
            <v>950270</v>
          </cell>
          <cell r="E253">
            <v>950270</v>
          </cell>
        </row>
        <row r="254">
          <cell r="A254" t="str">
            <v>РАДИАТОРЫ БИМЕТАЛЛИЧЕСКИЕ Н=500ММ-3 СЕКЦИИ В КОМПЛЕКТЕ С КРАНОМ МАЕВСКОГО</v>
          </cell>
          <cell r="B254" t="str">
            <v>ШТ</v>
          </cell>
          <cell r="C254">
            <v>1</v>
          </cell>
          <cell r="D254">
            <v>343311.9</v>
          </cell>
          <cell r="E254">
            <v>343311.9</v>
          </cell>
        </row>
        <row r="255">
          <cell r="A255" t="str">
            <v>УГЛОВОЙ КРАН ДЛЯ РАДИАТОРА ППР Д-25Х3/4"</v>
          </cell>
          <cell r="B255" t="str">
            <v>ШТ</v>
          </cell>
          <cell r="C255">
            <v>14</v>
          </cell>
          <cell r="D255">
            <v>44025</v>
          </cell>
          <cell r="E255">
            <v>616350</v>
          </cell>
        </row>
        <row r="256">
          <cell r="A256" t="str">
            <v>ТРУБЫ ПОЛИПРОПИЛЕНОВЫЕ PN20 Д-25Х4,2ММ</v>
          </cell>
          <cell r="B256" t="str">
            <v>М</v>
          </cell>
          <cell r="C256">
            <v>23.225000000000001</v>
          </cell>
          <cell r="D256">
            <v>12607</v>
          </cell>
          <cell r="E256">
            <v>292797.57500000001</v>
          </cell>
        </row>
        <row r="257">
          <cell r="A257" t="str">
            <v>ТРУБЫ ПОЛИПРОПИЛЕНОВЫЕ PN20 Д-32Х5,4ММ</v>
          </cell>
          <cell r="B257" t="str">
            <v>М</v>
          </cell>
          <cell r="C257">
            <v>9.3800000000000008</v>
          </cell>
          <cell r="D257">
            <v>20732</v>
          </cell>
          <cell r="E257">
            <v>194466.16</v>
          </cell>
        </row>
        <row r="258">
          <cell r="A258" t="str">
            <v>ТРУБЫ ПОЛИПРОПИЛЕНОВЫЕ Д-40Х6,7ММ</v>
          </cell>
          <cell r="B258" t="str">
            <v>М</v>
          </cell>
          <cell r="C258">
            <v>28.11</v>
          </cell>
          <cell r="D258">
            <v>30982</v>
          </cell>
          <cell r="E258">
            <v>870904.02</v>
          </cell>
        </row>
        <row r="259">
          <cell r="A259" t="str">
            <v>ТРУБЫ ПОЛИПРОПИЛЕНОВЫЕ Д-50Х8,4ММ</v>
          </cell>
          <cell r="B259" t="str">
            <v>М</v>
          </cell>
          <cell r="C259">
            <v>9.4600000000000009</v>
          </cell>
          <cell r="D259">
            <v>49911</v>
          </cell>
          <cell r="E259">
            <v>472158.06000000006</v>
          </cell>
        </row>
        <row r="260">
          <cell r="A260" t="str">
            <v>РЕЗЬБА СТАЛЬНАЯ Д-25ММ</v>
          </cell>
          <cell r="B260" t="str">
            <v>ШТ</v>
          </cell>
          <cell r="C260">
            <v>2</v>
          </cell>
          <cell r="D260">
            <v>2799</v>
          </cell>
          <cell r="E260">
            <v>5598</v>
          </cell>
        </row>
        <row r="261">
          <cell r="A261" t="str">
            <v>КРАН ШАРОВОЙ ППР Д-25ММ</v>
          </cell>
          <cell r="B261" t="str">
            <v>ШТ</v>
          </cell>
          <cell r="C261">
            <v>2</v>
          </cell>
          <cell r="D261">
            <v>16942</v>
          </cell>
          <cell r="E261">
            <v>33884</v>
          </cell>
        </row>
        <row r="262">
          <cell r="A262" t="str">
            <v>КРАН ШАРОВОЙ ППР Д-50ММ</v>
          </cell>
          <cell r="B262" t="str">
            <v>ШТ</v>
          </cell>
          <cell r="C262">
            <v>2</v>
          </cell>
          <cell r="D262">
            <v>76652</v>
          </cell>
          <cell r="E262">
            <v>153304</v>
          </cell>
        </row>
        <row r="263">
          <cell r="A263" t="str">
            <v>АДАПТЕР ППР С В/Р Д-32Х1"</v>
          </cell>
          <cell r="B263" t="str">
            <v>ШТ</v>
          </cell>
          <cell r="C263">
            <v>2</v>
          </cell>
          <cell r="D263">
            <v>10893</v>
          </cell>
          <cell r="E263">
            <v>21786</v>
          </cell>
        </row>
        <row r="264">
          <cell r="A264" t="str">
            <v>МУФТА ДЛЯ ТРУБ Д-25ММ</v>
          </cell>
          <cell r="B264" t="str">
            <v>ШТ</v>
          </cell>
          <cell r="C264">
            <v>10</v>
          </cell>
          <cell r="D264">
            <v>888</v>
          </cell>
          <cell r="E264">
            <v>8880</v>
          </cell>
        </row>
        <row r="265">
          <cell r="A265" t="str">
            <v>МУФТА ДЛЯ ТРУБ Д-32ММ</v>
          </cell>
          <cell r="B265" t="str">
            <v>ШТ</v>
          </cell>
          <cell r="C265">
            <v>5</v>
          </cell>
          <cell r="D265">
            <v>1536</v>
          </cell>
          <cell r="E265">
            <v>7680</v>
          </cell>
        </row>
        <row r="266">
          <cell r="A266" t="str">
            <v>МУФТА ДЛЯ ТРУБ Д-40ММ</v>
          </cell>
          <cell r="B266" t="str">
            <v>ШТ</v>
          </cell>
          <cell r="C266">
            <v>12</v>
          </cell>
          <cell r="D266">
            <v>3259</v>
          </cell>
          <cell r="E266">
            <v>39108</v>
          </cell>
        </row>
        <row r="267">
          <cell r="A267" t="str">
            <v>МУФТА ДЛЯ ТРУБ Д-50ММ</v>
          </cell>
          <cell r="B267" t="str">
            <v>ШТ</v>
          </cell>
          <cell r="C267">
            <v>5</v>
          </cell>
          <cell r="D267">
            <v>5830</v>
          </cell>
          <cell r="E267">
            <v>29150</v>
          </cell>
        </row>
        <row r="268">
          <cell r="A268" t="str">
            <v>МУФТА ПЕРЕХОДНАЯ Д-25Х32ММ</v>
          </cell>
          <cell r="B268" t="str">
            <v>ШТ</v>
          </cell>
          <cell r="C268">
            <v>4</v>
          </cell>
          <cell r="D268">
            <v>1788</v>
          </cell>
          <cell r="E268">
            <v>7152</v>
          </cell>
        </row>
        <row r="269">
          <cell r="A269" t="str">
            <v>МУФТА ПЕРЕХОДНАЯ Д-40Х32ММ</v>
          </cell>
          <cell r="B269" t="str">
            <v>ШТ</v>
          </cell>
          <cell r="C269">
            <v>4</v>
          </cell>
          <cell r="D269">
            <v>2634</v>
          </cell>
          <cell r="E269">
            <v>10536</v>
          </cell>
        </row>
        <row r="270">
          <cell r="A270" t="str">
            <v>МУФТА ПЕРЕХОДНАЯ Д-50Х40ММ</v>
          </cell>
          <cell r="B270" t="str">
            <v>ШТ</v>
          </cell>
          <cell r="C270">
            <v>2</v>
          </cell>
          <cell r="D270">
            <v>3661</v>
          </cell>
          <cell r="E270">
            <v>7322</v>
          </cell>
        </row>
        <row r="271">
          <cell r="A271" t="str">
            <v>ТРОЙНИК Д-25Х25Х25ММ</v>
          </cell>
          <cell r="B271" t="str">
            <v>ШТ</v>
          </cell>
          <cell r="C271">
            <v>2</v>
          </cell>
          <cell r="D271">
            <v>1759</v>
          </cell>
          <cell r="E271">
            <v>3518</v>
          </cell>
        </row>
        <row r="272">
          <cell r="A272" t="str">
            <v>ТРОЙНИК С ПЕРЕХОДОМ Д-32Х25Х32ММ</v>
          </cell>
          <cell r="B272" t="str">
            <v>ШТ</v>
          </cell>
          <cell r="C272">
            <v>2</v>
          </cell>
          <cell r="D272">
            <v>3134</v>
          </cell>
          <cell r="E272">
            <v>6268</v>
          </cell>
        </row>
        <row r="273">
          <cell r="A273" t="str">
            <v>ТРОЙНИК С ПЕРЕХОДОМ Д-40Х25Х40ММ</v>
          </cell>
          <cell r="B273" t="str">
            <v>ШТ</v>
          </cell>
          <cell r="C273">
            <v>6</v>
          </cell>
          <cell r="D273">
            <v>4420</v>
          </cell>
          <cell r="E273">
            <v>26520</v>
          </cell>
        </row>
        <row r="274">
          <cell r="A274" t="str">
            <v>ТРОЙНИК С ПЕРЕХОДОМ Д-50Х25Х50ММ</v>
          </cell>
          <cell r="B274" t="str">
            <v>ШТ</v>
          </cell>
          <cell r="C274">
            <v>4</v>
          </cell>
          <cell r="D274">
            <v>7054</v>
          </cell>
          <cell r="E274">
            <v>28216</v>
          </cell>
        </row>
        <row r="275">
          <cell r="A275" t="str">
            <v>КОЛЕНО 90ГРАД.Д-25ММ</v>
          </cell>
          <cell r="B275" t="str">
            <v>ШТ</v>
          </cell>
          <cell r="C275">
            <v>4</v>
          </cell>
          <cell r="D275">
            <v>1116</v>
          </cell>
          <cell r="E275">
            <v>4464</v>
          </cell>
        </row>
        <row r="276">
          <cell r="A276" t="str">
            <v>КОЛЕНО 90ГРАД.Д-40ММ</v>
          </cell>
          <cell r="B276" t="str">
            <v>ШТ</v>
          </cell>
          <cell r="C276">
            <v>6</v>
          </cell>
          <cell r="D276">
            <v>4196</v>
          </cell>
          <cell r="E276">
            <v>25176</v>
          </cell>
        </row>
        <row r="277">
          <cell r="A277" t="str">
            <v>ОБВОД ППР Д-25ММ</v>
          </cell>
          <cell r="B277" t="str">
            <v>ШТ</v>
          </cell>
          <cell r="C277">
            <v>10</v>
          </cell>
          <cell r="D277">
            <v>4643</v>
          </cell>
          <cell r="E277">
            <v>46430</v>
          </cell>
        </row>
        <row r="278">
          <cell r="A278" t="str">
            <v>КРЕПЛЕНИЯ ТРУБ (КЛИПСЫ) Д-25ММ</v>
          </cell>
          <cell r="B278" t="str">
            <v>ШТ</v>
          </cell>
          <cell r="C278">
            <v>50</v>
          </cell>
          <cell r="D278">
            <v>571</v>
          </cell>
          <cell r="E278">
            <v>28550</v>
          </cell>
        </row>
        <row r="279">
          <cell r="A279" t="str">
            <v>КРЕПЛЕНИЯ ТРУБ (КЛИПСЫ) Д-32ММ</v>
          </cell>
          <cell r="B279" t="str">
            <v>ШТ</v>
          </cell>
          <cell r="C279">
            <v>20</v>
          </cell>
          <cell r="D279">
            <v>616</v>
          </cell>
          <cell r="E279">
            <v>12320</v>
          </cell>
        </row>
        <row r="280">
          <cell r="A280" t="str">
            <v>КРЕПЛЕНИЯ ТРУБ (КЛИПСЫ) Д-40ММ</v>
          </cell>
          <cell r="B280" t="str">
            <v>ШТ</v>
          </cell>
          <cell r="C280">
            <v>60</v>
          </cell>
          <cell r="D280">
            <v>938</v>
          </cell>
          <cell r="E280">
            <v>56280</v>
          </cell>
        </row>
        <row r="281">
          <cell r="A281" t="str">
            <v>КРЕПЛЕНИЯ ТРУБ (КЛИПСЫ) Д-50ММ</v>
          </cell>
          <cell r="B281" t="str">
            <v>ШТ</v>
          </cell>
          <cell r="C281">
            <v>20</v>
          </cell>
          <cell r="D281">
            <v>1348</v>
          </cell>
          <cell r="E281">
            <v>26960</v>
          </cell>
        </row>
        <row r="282">
          <cell r="A282" t="str">
            <v>К-FLEX ТРУБЧАТЫЙ ТОЛЩИНОЙ 19ММ С ФОЛЬГОЙ ДЛЯ ТРУБ Д-32ММ</v>
          </cell>
          <cell r="B282" t="str">
            <v>М</v>
          </cell>
          <cell r="C282">
            <v>4.7249999999999996</v>
          </cell>
          <cell r="D282">
            <v>14011</v>
          </cell>
          <cell r="E282">
            <v>66201.974999999991</v>
          </cell>
        </row>
        <row r="283">
          <cell r="A283" t="str">
            <v>ВОЗДУХОВОД ИЗ ОЦИНКОВАННОЙ СТАЛИ ТОЛЩИНОЙ 0,7ММ,Д-500ММ</v>
          </cell>
          <cell r="B283" t="str">
            <v>М2</v>
          </cell>
          <cell r="C283">
            <v>7.85</v>
          </cell>
          <cell r="D283">
            <v>216964</v>
          </cell>
          <cell r="E283">
            <v>1703167.4</v>
          </cell>
        </row>
        <row r="284">
          <cell r="A284" t="str">
            <v>ВОЗДУХОВОД ИЗ ОЦИНКОВАННОЙ СТАЛИ ТОЛЩИНОЙ 0,5ММ,Д-125ММ</v>
          </cell>
          <cell r="B284" t="str">
            <v>М2</v>
          </cell>
          <cell r="C284">
            <v>1.96</v>
          </cell>
          <cell r="D284">
            <v>186338</v>
          </cell>
          <cell r="E284">
            <v>365222.48</v>
          </cell>
        </row>
        <row r="285">
          <cell r="A285" t="str">
            <v>ДЕФЛЕКТОР Д-500ММ</v>
          </cell>
          <cell r="B285" t="str">
            <v>ШТ</v>
          </cell>
          <cell r="C285">
            <v>2</v>
          </cell>
          <cell r="D285">
            <v>2073545</v>
          </cell>
          <cell r="E285">
            <v>4147090</v>
          </cell>
        </row>
        <row r="286">
          <cell r="A286" t="str">
            <v>ЗОНТ КРУГЛЫЙ ИЗ ОЦИНКОВАННОЙ СТАЛИ ТОЛЩИНОЙ 0,5ММ,Д-125ММ</v>
          </cell>
          <cell r="B286" t="str">
            <v>ШТ</v>
          </cell>
          <cell r="C286">
            <v>2</v>
          </cell>
          <cell r="D286">
            <v>23183.928571428569</v>
          </cell>
          <cell r="E286">
            <v>46367.857142857138</v>
          </cell>
        </row>
        <row r="287">
          <cell r="A287" t="str">
            <v>РЕШЕТКИ ВЫТЯЖНЫЕ Д-125ММ</v>
          </cell>
          <cell r="B287" t="str">
            <v>ШТ</v>
          </cell>
          <cell r="C287">
            <v>2</v>
          </cell>
          <cell r="D287">
            <v>29017.857142857141</v>
          </cell>
          <cell r="E287">
            <v>58035.714285714283</v>
          </cell>
        </row>
        <row r="288">
          <cell r="A288" t="str">
            <v>СТАЛЬНАЯ ПРОВОЛОЧНАЯ СЕТКА №5</v>
          </cell>
          <cell r="B288" t="str">
            <v>М2</v>
          </cell>
          <cell r="C288">
            <v>0.8</v>
          </cell>
          <cell r="D288">
            <v>8899</v>
          </cell>
          <cell r="E288">
            <v>7119.2000000000007</v>
          </cell>
        </row>
        <row r="289">
          <cell r="A289" t="str">
            <v>К-FLEX РУЛОННЫЙ ТОЛЩИНОЙ 13ММ С ФОЛЬГОЙ</v>
          </cell>
          <cell r="B289" t="str">
            <v>М2</v>
          </cell>
          <cell r="C289">
            <v>12.154</v>
          </cell>
          <cell r="D289">
            <v>50963</v>
          </cell>
          <cell r="E289">
            <v>619404.30200000003</v>
          </cell>
        </row>
        <row r="290">
          <cell r="A290" t="str">
            <v>ТРУБА СТАЛЬНАЯ Д-45Х3ММ</v>
          </cell>
          <cell r="B290" t="str">
            <v>М</v>
          </cell>
          <cell r="C290">
            <v>2</v>
          </cell>
          <cell r="D290">
            <v>32111</v>
          </cell>
          <cell r="E290">
            <v>64222</v>
          </cell>
        </row>
        <row r="291">
          <cell r="A291" t="str">
            <v>ВЕНТИЛЬ ЧУГУННЫЙ МУФТОВЫЙ Д-15ММ ТИП 15Ч8П</v>
          </cell>
          <cell r="B291" t="str">
            <v>ШТ</v>
          </cell>
          <cell r="C291">
            <v>1</v>
          </cell>
          <cell r="D291">
            <v>43125</v>
          </cell>
          <cell r="E291">
            <v>43125</v>
          </cell>
        </row>
        <row r="292">
          <cell r="A292" t="str">
            <v>ШТУЦЕР ИЗ СТАЛЬНОЙ ТРУБЫ Д-45Х3ММ,L=150ММ</v>
          </cell>
          <cell r="B292" t="str">
            <v>ШТ</v>
          </cell>
          <cell r="C292">
            <v>1</v>
          </cell>
          <cell r="D292">
            <v>19201.169642857141</v>
          </cell>
          <cell r="E292">
            <v>19201.169642857141</v>
          </cell>
        </row>
        <row r="293">
          <cell r="A293" t="str">
            <v>ШТУЦЕР ИЗ СТАЛЬНОЙ ТРУБЫ Д-18Х2ММ,L=150ММ</v>
          </cell>
          <cell r="B293" t="str">
            <v>ШТ</v>
          </cell>
          <cell r="C293">
            <v>1</v>
          </cell>
          <cell r="D293">
            <v>12476</v>
          </cell>
          <cell r="E293">
            <v>12476</v>
          </cell>
        </row>
        <row r="294">
          <cell r="A294" t="str">
            <v>ОТВОДЫ КРУТОИЗОГНУТЫЕ БЕСШОВНЫЙ ПРИВАРНЫЕ ИЗ УГЛЕРОДИСТОЙ СТАЛИ С УГЛОМ L-90Г Д-114ММ</v>
          </cell>
          <cell r="B294" t="str">
            <v>ШТ</v>
          </cell>
          <cell r="C294">
            <v>3</v>
          </cell>
          <cell r="D294">
            <v>64555</v>
          </cell>
          <cell r="E294">
            <v>193665</v>
          </cell>
        </row>
        <row r="295">
          <cell r="A295" t="str">
            <v>ТРУБЫ ПОЛИПРОПИЛЕНОВЫЕ Д.20Х3,4ММ</v>
          </cell>
          <cell r="B295" t="str">
            <v>М</v>
          </cell>
          <cell r="C295">
            <v>8.99</v>
          </cell>
          <cell r="D295">
            <v>8259</v>
          </cell>
          <cell r="E295">
            <v>74248.41</v>
          </cell>
        </row>
        <row r="296">
          <cell r="A296" t="str">
            <v>ТРУБЫ ПОЛИПРОПИЛЕНОВЫЕ Д.25Х4,2ММ</v>
          </cell>
          <cell r="B296" t="str">
            <v>М</v>
          </cell>
          <cell r="C296">
            <v>13.935</v>
          </cell>
          <cell r="D296">
            <v>12607</v>
          </cell>
          <cell r="E296">
            <v>175678.54500000001</v>
          </cell>
        </row>
        <row r="297">
          <cell r="A297" t="str">
            <v>ВЕНТИЛЬ Д-20ММ</v>
          </cell>
          <cell r="B297" t="str">
            <v>ШТ</v>
          </cell>
          <cell r="C297">
            <v>1</v>
          </cell>
          <cell r="D297">
            <v>29018</v>
          </cell>
          <cell r="E297">
            <v>29018</v>
          </cell>
        </row>
        <row r="298">
          <cell r="A298" t="str">
            <v>ВЕНТИЛЬ Д-25ММ</v>
          </cell>
          <cell r="B298" t="str">
            <v>ШТ</v>
          </cell>
          <cell r="C298">
            <v>1</v>
          </cell>
          <cell r="D298">
            <v>38259</v>
          </cell>
          <cell r="E298">
            <v>38259</v>
          </cell>
        </row>
        <row r="299">
          <cell r="A299" t="str">
            <v>ТРОЙНИК ПЕРЕХОДНОЙ Д-25Х20Х25ММ</v>
          </cell>
          <cell r="B299" t="str">
            <v>ШТ</v>
          </cell>
          <cell r="C299">
            <v>2</v>
          </cell>
          <cell r="D299">
            <v>1751</v>
          </cell>
          <cell r="E299">
            <v>3502</v>
          </cell>
        </row>
        <row r="300">
          <cell r="A300" t="str">
            <v>МУФТА Д-20ММ</v>
          </cell>
          <cell r="B300" t="str">
            <v>ШТ</v>
          </cell>
          <cell r="C300">
            <v>5</v>
          </cell>
          <cell r="D300">
            <v>513</v>
          </cell>
          <cell r="E300">
            <v>2565</v>
          </cell>
        </row>
        <row r="301">
          <cell r="A301" t="str">
            <v>МУФТА Д-25ММ</v>
          </cell>
          <cell r="B301" t="str">
            <v>ШТ</v>
          </cell>
          <cell r="C301">
            <v>7</v>
          </cell>
          <cell r="D301">
            <v>888</v>
          </cell>
          <cell r="E301">
            <v>6216</v>
          </cell>
        </row>
        <row r="302">
          <cell r="A302" t="str">
            <v>МУФТА ПЕРЕХОДНАЯ Д-25Х20ММ</v>
          </cell>
          <cell r="B302" t="str">
            <v>ШТ</v>
          </cell>
          <cell r="C302">
            <v>2</v>
          </cell>
          <cell r="D302">
            <v>1447</v>
          </cell>
          <cell r="E302">
            <v>2894</v>
          </cell>
        </row>
        <row r="303">
          <cell r="A303" t="str">
            <v>УГОЛЬНИК 90 ГРАД.Д-20ММ</v>
          </cell>
          <cell r="B303" t="str">
            <v>ШТ</v>
          </cell>
          <cell r="C303">
            <v>2</v>
          </cell>
          <cell r="D303">
            <v>795</v>
          </cell>
          <cell r="E303">
            <v>1590</v>
          </cell>
        </row>
        <row r="304">
          <cell r="A304" t="str">
            <v>УГОЛЬНИК 90 ГРАД.Д-25ММ</v>
          </cell>
          <cell r="B304" t="str">
            <v>ШТ</v>
          </cell>
          <cell r="C304">
            <v>5</v>
          </cell>
          <cell r="D304">
            <v>1116</v>
          </cell>
          <cell r="E304">
            <v>5580</v>
          </cell>
        </row>
        <row r="305">
          <cell r="A305" t="str">
            <v>КРЕПЛЕНИЕ ДЛЯ ТРУБ Д-20ММ</v>
          </cell>
          <cell r="B305" t="str">
            <v>ШТ</v>
          </cell>
          <cell r="C305">
            <v>2</v>
          </cell>
          <cell r="D305">
            <v>339</v>
          </cell>
          <cell r="E305">
            <v>678</v>
          </cell>
        </row>
        <row r="306">
          <cell r="A306" t="str">
            <v>КРЕПЛЕНИЕ ДЛЯ ТРУБ Д-25ММ</v>
          </cell>
          <cell r="B306" t="str">
            <v>ШТ</v>
          </cell>
          <cell r="C306">
            <v>15</v>
          </cell>
          <cell r="D306">
            <v>571</v>
          </cell>
          <cell r="E306">
            <v>8565</v>
          </cell>
        </row>
        <row r="307">
          <cell r="A307" t="str">
            <v>КОЛЕНО С ВНУТРЕННЕЙ РЕЗЬБОЙ Д-20ММ</v>
          </cell>
          <cell r="B307" t="str">
            <v>ШТ</v>
          </cell>
          <cell r="C307">
            <v>10</v>
          </cell>
          <cell r="D307">
            <v>6150</v>
          </cell>
          <cell r="E307">
            <v>61500</v>
          </cell>
        </row>
        <row r="308">
          <cell r="A308" t="str">
            <v>АДАПТЕР(ПЕРЕХОД СО СТАЛИ НА ПОЛИПРОПИЛЕН)Д-114-Д-25ММ</v>
          </cell>
          <cell r="B308" t="str">
            <v>ШТ</v>
          </cell>
          <cell r="C308">
            <v>1</v>
          </cell>
          <cell r="D308">
            <v>616964</v>
          </cell>
          <cell r="E308">
            <v>616964</v>
          </cell>
        </row>
        <row r="309">
          <cell r="A309" t="str">
            <v>ТРУБЫ ПОЛИПРОПИЛЕНОВЫЕ Д.20Х3,4ММ</v>
          </cell>
          <cell r="B309" t="str">
            <v>М</v>
          </cell>
          <cell r="C309">
            <v>8.0909999999999993</v>
          </cell>
          <cell r="D309">
            <v>8259</v>
          </cell>
          <cell r="E309">
            <v>66823.568999999989</v>
          </cell>
        </row>
        <row r="310">
          <cell r="A310" t="str">
            <v>ТРУБЫ ПОЛИПРОПИЛЕНОВЫЕ Д.25Х4,2ММ</v>
          </cell>
          <cell r="B310" t="str">
            <v>М</v>
          </cell>
          <cell r="C310">
            <v>13.935</v>
          </cell>
          <cell r="D310">
            <v>12607</v>
          </cell>
          <cell r="E310">
            <v>175678.54500000001</v>
          </cell>
        </row>
        <row r="311">
          <cell r="A311" t="str">
            <v>ВЕНТИЛЬ Д-25ММ</v>
          </cell>
          <cell r="B311" t="str">
            <v>ШТ</v>
          </cell>
          <cell r="C311">
            <v>1</v>
          </cell>
          <cell r="D311">
            <v>38259</v>
          </cell>
          <cell r="E311">
            <v>38259</v>
          </cell>
        </row>
        <row r="312">
          <cell r="A312" t="str">
            <v>ТРОЙНИК ПЕРЕХОДНОЙ Д-25Х20Х25ММ</v>
          </cell>
          <cell r="B312" t="str">
            <v>ШТ</v>
          </cell>
          <cell r="C312">
            <v>1</v>
          </cell>
          <cell r="D312">
            <v>1751</v>
          </cell>
          <cell r="E312">
            <v>1751</v>
          </cell>
        </row>
        <row r="313">
          <cell r="A313" t="str">
            <v>МУФТА Д-20ММ</v>
          </cell>
          <cell r="B313" t="str">
            <v>ШТ</v>
          </cell>
          <cell r="C313">
            <v>4</v>
          </cell>
          <cell r="D313">
            <v>513</v>
          </cell>
          <cell r="E313">
            <v>2052</v>
          </cell>
        </row>
        <row r="314">
          <cell r="A314" t="str">
            <v>МУФТА Д-25ММ</v>
          </cell>
          <cell r="B314" t="str">
            <v>ШТ</v>
          </cell>
          <cell r="C314">
            <v>7</v>
          </cell>
          <cell r="D314">
            <v>888</v>
          </cell>
          <cell r="E314">
            <v>6216</v>
          </cell>
        </row>
        <row r="315">
          <cell r="A315" t="str">
            <v>МУФТА ПЕРЕХОДНАЯ Д-25Х20ММ</v>
          </cell>
          <cell r="B315" t="str">
            <v>ШТ</v>
          </cell>
          <cell r="C315">
            <v>2</v>
          </cell>
          <cell r="D315">
            <v>1447</v>
          </cell>
          <cell r="E315">
            <v>2894</v>
          </cell>
        </row>
        <row r="316">
          <cell r="A316" t="str">
            <v>УГОЛЬНИК 90 ГРАД. Д-20ММ</v>
          </cell>
          <cell r="B316" t="str">
            <v>ШТ</v>
          </cell>
          <cell r="C316">
            <v>2</v>
          </cell>
          <cell r="D316">
            <v>795</v>
          </cell>
          <cell r="E316">
            <v>1590</v>
          </cell>
        </row>
        <row r="317">
          <cell r="A317" t="str">
            <v>УГОЛЬНИК 90 ГРАД. Д-25ММ</v>
          </cell>
          <cell r="B317" t="str">
            <v>ШТ</v>
          </cell>
          <cell r="C317">
            <v>2</v>
          </cell>
          <cell r="D317">
            <v>1116</v>
          </cell>
          <cell r="E317">
            <v>2232</v>
          </cell>
        </row>
        <row r="318">
          <cell r="A318" t="str">
            <v>КРЕПЛЕНИЕ ДЛЯ ТРУБ Д-20ММ</v>
          </cell>
          <cell r="B318" t="str">
            <v>ШТ</v>
          </cell>
          <cell r="C318">
            <v>9</v>
          </cell>
          <cell r="D318">
            <v>339</v>
          </cell>
          <cell r="E318">
            <v>3051</v>
          </cell>
        </row>
        <row r="319">
          <cell r="A319" t="str">
            <v>КРЕПЛЕНИЕ ДЛЯ ТРУБ Д-25ММ</v>
          </cell>
          <cell r="B319" t="str">
            <v>ШТ</v>
          </cell>
          <cell r="C319">
            <v>15</v>
          </cell>
          <cell r="D319">
            <v>571</v>
          </cell>
          <cell r="E319">
            <v>8565</v>
          </cell>
        </row>
        <row r="320">
          <cell r="A320" t="str">
            <v>КОЛЕНО С ВНУТРЕННЕЙ РЕЗЬБОЙ Д-20ММ</v>
          </cell>
          <cell r="B320" t="str">
            <v>ШТ</v>
          </cell>
          <cell r="C320">
            <v>2</v>
          </cell>
          <cell r="D320">
            <v>6150</v>
          </cell>
          <cell r="E320">
            <v>12300</v>
          </cell>
        </row>
        <row r="321">
          <cell r="A321" t="str">
            <v>РЕВИЗИЯ Д-110ММ</v>
          </cell>
          <cell r="B321" t="str">
            <v>ШТ</v>
          </cell>
          <cell r="C321">
            <v>1</v>
          </cell>
          <cell r="D321">
            <v>15723</v>
          </cell>
          <cell r="E321">
            <v>15723</v>
          </cell>
        </row>
        <row r="322">
          <cell r="A322" t="str">
            <v>КРЕПЛЕНИЕ ДЛЯ ТРУБ Д-110ММ</v>
          </cell>
          <cell r="B322" t="str">
            <v>ШТ</v>
          </cell>
          <cell r="C322">
            <v>12</v>
          </cell>
          <cell r="D322">
            <v>3282</v>
          </cell>
          <cell r="E322">
            <v>39384</v>
          </cell>
        </row>
        <row r="323">
          <cell r="A323" t="str">
            <v>КРЕПЛЕНИЕ ДЛЯ ТРУБ Д-50ММ</v>
          </cell>
          <cell r="B323" t="str">
            <v>ШТ</v>
          </cell>
          <cell r="C323">
            <v>2</v>
          </cell>
          <cell r="D323">
            <v>2569</v>
          </cell>
          <cell r="E323">
            <v>5138</v>
          </cell>
        </row>
        <row r="324">
          <cell r="A324" t="str">
            <v>УМЫВАЛЬНИКИ ФАЯНСОВЫЕ-ИМПОРТНАЯ ПОСТАВКА</v>
          </cell>
          <cell r="B324" t="str">
            <v>ШТ</v>
          </cell>
          <cell r="C324">
            <v>1</v>
          </cell>
          <cell r="D324">
            <v>752235.25</v>
          </cell>
          <cell r="E324">
            <v>752235.25</v>
          </cell>
        </row>
        <row r="325">
          <cell r="A325" t="str">
            <v>СИФОН ДЛЯ УМЫВАЛЬНИКОВ</v>
          </cell>
          <cell r="B325" t="str">
            <v>ШТ</v>
          </cell>
          <cell r="C325">
            <v>1</v>
          </cell>
          <cell r="D325">
            <v>93245</v>
          </cell>
          <cell r="E325">
            <v>93245</v>
          </cell>
        </row>
        <row r="326">
          <cell r="A326" t="str">
            <v>СМЕСИТЕЛЬ ДЛЯ УМЫВАЛЬНИКА</v>
          </cell>
          <cell r="B326" t="str">
            <v>ШТ</v>
          </cell>
          <cell r="C326">
            <v>1</v>
          </cell>
          <cell r="D326">
            <v>184821.42857142855</v>
          </cell>
          <cell r="E326">
            <v>184821.42857142855</v>
          </cell>
        </row>
        <row r="327">
          <cell r="A327" t="str">
            <v>ГИБКИЕ ШЛАНГИ СОЕДИНИТЕЛЬНЫЕ ДЛЯ ХОЛОДНОЙ И ГОРЯЧЕЙ ВОДЫ</v>
          </cell>
          <cell r="B327" t="str">
            <v>ШТ</v>
          </cell>
          <cell r="C327">
            <v>2</v>
          </cell>
          <cell r="D327">
            <v>22941</v>
          </cell>
          <cell r="E327">
            <v>45882</v>
          </cell>
        </row>
        <row r="328">
          <cell r="A328" t="str">
            <v>ПРОМЕЖУТОЧНЫЕ КРАНИКИ ДЛЯ ХОЛОДНОЙ И ГОРЧЯЕЙ ВОДЫ</v>
          </cell>
          <cell r="B328" t="str">
            <v>ШТ</v>
          </cell>
          <cell r="C328">
            <v>2</v>
          </cell>
          <cell r="D328">
            <v>28580</v>
          </cell>
          <cell r="E328">
            <v>57160</v>
          </cell>
        </row>
        <row r="329">
          <cell r="A329" t="str">
            <v>УНИТАЗЫ КЕРАМИЧЕСКИЕ СО СМЫВНЫМ БАЧКОМ И КРЫШКОЙ-ИМПОРТНАЯ ПОСТАВКА</v>
          </cell>
          <cell r="B329" t="str">
            <v>КОМПЛ</v>
          </cell>
          <cell r="C329">
            <v>1</v>
          </cell>
          <cell r="D329">
            <v>522739.75</v>
          </cell>
          <cell r="E329">
            <v>522739.75</v>
          </cell>
        </row>
        <row r="330">
          <cell r="A330" t="str">
            <v>ГИБКИЕ ШЛАНГИ СОЕДИНИТЕЛЬНЫЕ</v>
          </cell>
          <cell r="B330" t="str">
            <v>ШТ</v>
          </cell>
          <cell r="C330">
            <v>1</v>
          </cell>
          <cell r="D330">
            <v>22941</v>
          </cell>
          <cell r="E330">
            <v>22941</v>
          </cell>
        </row>
        <row r="331">
          <cell r="A331" t="str">
            <v>ПРОМЕЖУТОЧНЫЕ КРАНИКИ</v>
          </cell>
          <cell r="B331" t="str">
            <v>ШТ</v>
          </cell>
          <cell r="C331">
            <v>1</v>
          </cell>
          <cell r="D331">
            <v>28580</v>
          </cell>
          <cell r="E331">
            <v>28580</v>
          </cell>
        </row>
        <row r="332">
          <cell r="A332" t="str">
            <v>СМЕСИТЕЛЬ ДЛЯ ДУЩА С ДУШЕВОЙ ТРУБКОЙ И СЕТКОЙ НА ГИБКОМ ШЛАНГЕ</v>
          </cell>
          <cell r="B332" t="str">
            <v>ШТ</v>
          </cell>
          <cell r="C332">
            <v>1</v>
          </cell>
          <cell r="D332">
            <v>334821.42857142852</v>
          </cell>
          <cell r="E332">
            <v>334821.42857142852</v>
          </cell>
        </row>
        <row r="333">
          <cell r="A333" t="str">
            <v>ГИБКИЕ ШЛАНГИ СОЕДИНИТЕЛЬНЫЕ ДЛЯ ХОЛОДНОЙ И ГОРЯЧЕЙ ВОДЫ</v>
          </cell>
          <cell r="B333" t="str">
            <v>ШТ</v>
          </cell>
          <cell r="C333">
            <v>2</v>
          </cell>
          <cell r="D333">
            <v>22941</v>
          </cell>
          <cell r="E333">
            <v>45882</v>
          </cell>
        </row>
        <row r="334">
          <cell r="A334" t="str">
            <v>ПРОМЕЖУТОЧНЫЕ КРАНИКИ ДЛЯ ХОЛОДНОЙ И ГОРЯЧЕЙ ВОДЫ</v>
          </cell>
          <cell r="B334" t="str">
            <v>ШТ</v>
          </cell>
          <cell r="C334">
            <v>2</v>
          </cell>
          <cell r="D334">
            <v>28580</v>
          </cell>
          <cell r="E334">
            <v>57160</v>
          </cell>
        </row>
        <row r="335">
          <cell r="A335" t="str">
            <v>ТРАПЬ Д-50ММ</v>
          </cell>
          <cell r="B335" t="str">
            <v>ШТ</v>
          </cell>
          <cell r="C335">
            <v>1</v>
          </cell>
          <cell r="D335">
            <v>38000</v>
          </cell>
          <cell r="E335">
            <v>38000</v>
          </cell>
        </row>
        <row r="336">
          <cell r="A336" t="str">
            <v>КЛАПАН ОБРАТНЫЙ ПОВОРОТНЫЙ С ОТВЕТНЫМИ ФЛАНЦАМИ Д-50ММ.ТИПА 19Ч21Р</v>
          </cell>
          <cell r="B336" t="str">
            <v>ШТ</v>
          </cell>
          <cell r="C336">
            <v>1</v>
          </cell>
          <cell r="D336">
            <v>110000</v>
          </cell>
          <cell r="E336">
            <v>110000</v>
          </cell>
        </row>
        <row r="337">
          <cell r="A337" t="str">
            <v>СВЕТИЛЬНИК НАКЛАДНОЙ СВЕТОДИОДНЫЙ КРУГЛЫЙ 12ВТ 220В ДПО4002-12ВТ</v>
          </cell>
          <cell r="B337" t="str">
            <v>ШТ</v>
          </cell>
          <cell r="C337">
            <v>6</v>
          </cell>
          <cell r="D337">
            <v>46875</v>
          </cell>
          <cell r="E337">
            <v>281250</v>
          </cell>
        </row>
        <row r="338">
          <cell r="A338" t="str">
            <v>СВЕТИЛЬНИК НАКЛАДНОЙ СВЕТОДИОДНЫЙ 36ВТ 220В ДПО-36ВТ</v>
          </cell>
          <cell r="B338" t="str">
            <v>ШТ</v>
          </cell>
          <cell r="C338">
            <v>3</v>
          </cell>
          <cell r="D338">
            <v>189732</v>
          </cell>
          <cell r="E338">
            <v>569196</v>
          </cell>
        </row>
        <row r="339">
          <cell r="A339" t="str">
            <v>СВЕТИЛЬНИК ПОДВЕСНОЙ НСП11-15ВТ</v>
          </cell>
          <cell r="B339" t="str">
            <v>ШТ</v>
          </cell>
          <cell r="C339">
            <v>12</v>
          </cell>
          <cell r="D339">
            <v>140804</v>
          </cell>
          <cell r="E339">
            <v>1689648</v>
          </cell>
        </row>
        <row r="340">
          <cell r="A340" t="str">
            <v>ЛАМПА СВЕТОДИОДНАЯ КОМПАКТНАЯ 220В-15ВТ</v>
          </cell>
          <cell r="B340" t="str">
            <v>ШТ</v>
          </cell>
          <cell r="C340">
            <v>12</v>
          </cell>
          <cell r="D340">
            <v>15089</v>
          </cell>
          <cell r="E340">
            <v>181068</v>
          </cell>
        </row>
        <row r="341">
          <cell r="A341" t="str">
            <v>ВЫКЛЮЧАТЕЛЬ ОДНОПОЛЮСНЫЙ ДЛЯ СКРЫТОЙ ПРОВОДКИ 10А,220В,</v>
          </cell>
          <cell r="B341" t="str">
            <v>ШТ</v>
          </cell>
          <cell r="C341">
            <v>2</v>
          </cell>
          <cell r="D341">
            <v>24196</v>
          </cell>
          <cell r="E341">
            <v>48392</v>
          </cell>
        </row>
        <row r="342">
          <cell r="A342" t="str">
            <v>ВЫКЛЮЧАТЕЛЬ ОДНОПОЛЮСНЫЙ ДЛЯ ОТКРЫТОЙ ПРОВОДКИ 10А,220В, СТЕПЕНЬ ЗАЩИТЫ IP54</v>
          </cell>
          <cell r="B342" t="str">
            <v>ШТ</v>
          </cell>
          <cell r="C342">
            <v>9</v>
          </cell>
          <cell r="D342">
            <v>24196</v>
          </cell>
          <cell r="E342">
            <v>217764</v>
          </cell>
        </row>
        <row r="343">
          <cell r="A343" t="str">
            <v>РОЗЕТКА ШТЕПСЕЛЬНАЯ ОДНОМЕСТНАЯ С ЗАЗЕМЛЯЮЩИМ КОНТАКТОМ НА 16А,220В IP20 ДЛЯ СКРЫТОЙ ПРОВОДКИ</v>
          </cell>
          <cell r="B343" t="str">
            <v>ШТ</v>
          </cell>
          <cell r="C343">
            <v>7</v>
          </cell>
          <cell r="D343">
            <v>20446</v>
          </cell>
          <cell r="E343">
            <v>143122</v>
          </cell>
        </row>
        <row r="344">
          <cell r="A344" t="str">
            <v>РОЗЕТКА ОДНОМЕСТНАЯ ЗАЗЕМЛЯЮЩИМ КОНТАКТОМ НА 16А,220В IP54 ДЛЯ ОТКРЫТОЙ УСТАНОВКИ</v>
          </cell>
          <cell r="B344" t="str">
            <v>ШТ</v>
          </cell>
          <cell r="C344">
            <v>1</v>
          </cell>
          <cell r="D344">
            <v>20446</v>
          </cell>
          <cell r="E344">
            <v>20446</v>
          </cell>
        </row>
        <row r="345">
          <cell r="A345" t="str">
            <v>КОРОБКА ДЛЯ ВСТРАИВАНИЯ РОЗЕТОК И ВЫКЛЮЧАТЕЛЕЙ КУВ-1МУ3</v>
          </cell>
          <cell r="B345" t="str">
            <v>ШТ</v>
          </cell>
          <cell r="C345">
            <v>9</v>
          </cell>
          <cell r="D345">
            <v>1696</v>
          </cell>
          <cell r="E345">
            <v>15264</v>
          </cell>
        </row>
        <row r="346">
          <cell r="A346" t="str">
            <v>КАБЕЛЬНЫЙ ЛОТОК L=3М,НЛ-10-П1</v>
          </cell>
          <cell r="B346" t="str">
            <v>ШТ</v>
          </cell>
          <cell r="C346">
            <v>15</v>
          </cell>
          <cell r="D346">
            <v>110625</v>
          </cell>
          <cell r="E346">
            <v>1659375</v>
          </cell>
        </row>
        <row r="347">
          <cell r="A347" t="str">
            <v>СТОЙКА L=600ММ,К1151</v>
          </cell>
          <cell r="B347" t="str">
            <v>ШТ</v>
          </cell>
          <cell r="C347">
            <v>45</v>
          </cell>
          <cell r="D347">
            <v>49107</v>
          </cell>
          <cell r="E347">
            <v>2209815</v>
          </cell>
        </row>
        <row r="348">
          <cell r="A348" t="str">
            <v>ПОЛКА L=350ММ,К1161</v>
          </cell>
          <cell r="B348" t="str">
            <v>ШТ</v>
          </cell>
          <cell r="C348">
            <v>45</v>
          </cell>
          <cell r="D348">
            <v>31250</v>
          </cell>
          <cell r="E348">
            <v>1406250</v>
          </cell>
        </row>
        <row r="349">
          <cell r="A349" t="str">
            <v>ТРУБА ВИНИПЛАСТОВАЯ(ГОФРА)Д-20ММ</v>
          </cell>
          <cell r="B349" t="str">
            <v>М</v>
          </cell>
          <cell r="C349">
            <v>306</v>
          </cell>
          <cell r="D349">
            <v>750</v>
          </cell>
          <cell r="E349">
            <v>229500</v>
          </cell>
        </row>
        <row r="350">
          <cell r="A350" t="str">
            <v>ТРУБА СТАЛЬНАЯ Д-20ММ</v>
          </cell>
          <cell r="B350" t="str">
            <v>М</v>
          </cell>
          <cell r="C350">
            <v>459</v>
          </cell>
          <cell r="D350">
            <v>7190</v>
          </cell>
          <cell r="E350">
            <v>3300210</v>
          </cell>
        </row>
        <row r="351">
          <cell r="A351" t="str">
            <v>ТРУБА СТАЛЬНАЯ Д-100ММ</v>
          </cell>
          <cell r="B351" t="str">
            <v>М</v>
          </cell>
          <cell r="C351">
            <v>10.199999999999999</v>
          </cell>
          <cell r="D351">
            <v>93249</v>
          </cell>
          <cell r="E351">
            <v>951139.79999999993</v>
          </cell>
        </row>
        <row r="352">
          <cell r="A352" t="str">
            <v>КАБЕЛЬ С МЕДНОЙ ЖИЛОЙ СЕЧ.3Х2,5ММ2 ВВГНГ-0,660</v>
          </cell>
          <cell r="B352" t="str">
            <v>М</v>
          </cell>
          <cell r="C352">
            <v>510</v>
          </cell>
          <cell r="D352">
            <v>13780.357</v>
          </cell>
          <cell r="E352">
            <v>7027982.0700000003</v>
          </cell>
        </row>
        <row r="353">
          <cell r="A353" t="str">
            <v>КАБЕЛЬ С МЕДНОЙ ЖИЛОЙ СЕЧ 4Х2,5ММ2 ВВГНГ-660</v>
          </cell>
          <cell r="B353" t="str">
            <v>М</v>
          </cell>
          <cell r="C353">
            <v>224.4</v>
          </cell>
          <cell r="D353">
            <v>18443.75</v>
          </cell>
          <cell r="E353">
            <v>4138777.5</v>
          </cell>
        </row>
        <row r="354">
          <cell r="A354" t="str">
            <v>КАБЕЛЬ С МЕДНОЙ ЖИЛОЙ СЕЧ 3Х16ММ2 ВВГНГ-660</v>
          </cell>
          <cell r="B354" t="str">
            <v>М</v>
          </cell>
          <cell r="C354">
            <v>856.8</v>
          </cell>
          <cell r="D354">
            <v>71846.429000000004</v>
          </cell>
          <cell r="E354">
            <v>61558020.367200002</v>
          </cell>
        </row>
        <row r="355">
          <cell r="A355" t="str">
            <v>КАБЕЛЬ С МЕДНОЙ ЖИЛОЙ СЕЧ 4Х16М2 ВВГНГ-0,660</v>
          </cell>
          <cell r="B355" t="str">
            <v>М</v>
          </cell>
          <cell r="C355">
            <v>5.0999999999999996</v>
          </cell>
          <cell r="D355">
            <v>91966.070999999996</v>
          </cell>
          <cell r="E355">
            <v>469026.96209999995</v>
          </cell>
        </row>
        <row r="356">
          <cell r="A356" t="str">
            <v>КИРПИЧ</v>
          </cell>
          <cell r="B356" t="str">
            <v>1000ШТ</v>
          </cell>
          <cell r="C356">
            <v>0.7</v>
          </cell>
          <cell r="D356">
            <v>907142.85714285716</v>
          </cell>
          <cell r="E356">
            <v>635000</v>
          </cell>
        </row>
        <row r="357">
          <cell r="A357" t="str">
            <v>КАБЕЛЬ С МЕДНОЙ ЖИЛОЙ СЕЧ 4Х150М2 ВВГНГ-660</v>
          </cell>
          <cell r="B357" t="str">
            <v>М</v>
          </cell>
          <cell r="C357">
            <v>81.599999999999994</v>
          </cell>
          <cell r="D357">
            <v>761374.10699999996</v>
          </cell>
          <cell r="E357">
            <v>62128127.131199993</v>
          </cell>
        </row>
        <row r="358">
          <cell r="A358" t="str">
            <v>КАБЕЛЬ С МЕДНОЙ ЖИЛОЙ СЕЧ 4Х240М2 ВВГНГ-660</v>
          </cell>
          <cell r="B358" t="str">
            <v>М</v>
          </cell>
          <cell r="C358">
            <v>408</v>
          </cell>
          <cell r="D358">
            <v>1197461.6070000001</v>
          </cell>
          <cell r="E358">
            <v>488564335.65600002</v>
          </cell>
        </row>
        <row r="359">
          <cell r="A359" t="str">
            <v>ПРОВОД С МЕДНЫМИ ЖИЛАМИ СЕЧ 1Х16ММ2 ЖАРОСТОЙКИЙ РКГМ-0,38</v>
          </cell>
          <cell r="B359" t="str">
            <v>М</v>
          </cell>
          <cell r="C359">
            <v>408</v>
          </cell>
          <cell r="D359">
            <v>24321.429</v>
          </cell>
          <cell r="E359">
            <v>9923143.0319999997</v>
          </cell>
        </row>
        <row r="360">
          <cell r="A360" t="str">
            <v>КАБЕЛЬНЫЙ НАКОНЕЧНИК ТМ-16</v>
          </cell>
          <cell r="B360" t="str">
            <v>ШТ</v>
          </cell>
          <cell r="C360">
            <v>680</v>
          </cell>
          <cell r="D360">
            <v>12411</v>
          </cell>
          <cell r="E360">
            <v>8439480</v>
          </cell>
        </row>
        <row r="361">
          <cell r="A361" t="str">
            <v>КАБЕЛЬНЫЙ НАКОНЕЧНИК ТМ-150</v>
          </cell>
          <cell r="B361" t="str">
            <v>ШТ</v>
          </cell>
          <cell r="C361">
            <v>64</v>
          </cell>
          <cell r="D361">
            <v>68571</v>
          </cell>
          <cell r="E361">
            <v>4388544</v>
          </cell>
        </row>
        <row r="362">
          <cell r="A362" t="str">
            <v>КАБЕЛЬНЫЙ НАКОНЕЧНИК ТМ-240</v>
          </cell>
          <cell r="B362" t="str">
            <v>ШТ</v>
          </cell>
          <cell r="C362">
            <v>128</v>
          </cell>
          <cell r="D362">
            <v>94911</v>
          </cell>
          <cell r="E362">
            <v>12148608</v>
          </cell>
        </row>
        <row r="363">
          <cell r="A363" t="str">
            <v>ИЗВЕЩАТЕЛЬ ПОЖАРНЫЙ ДЫМОВОЙ ОПТИКО-ЭЛЕКТРОННЫЙ ТИП ИП212-41М.ЗАВОД ИЗГОТОВИТЕЛЬ "РУБЕЖ"</v>
          </cell>
          <cell r="B363" t="str">
            <v>ШТ</v>
          </cell>
          <cell r="C363">
            <v>10</v>
          </cell>
          <cell r="D363">
            <v>162482.14285714284</v>
          </cell>
          <cell r="E363">
            <v>1624821.4285714284</v>
          </cell>
        </row>
        <row r="364">
          <cell r="A364" t="str">
            <v>РУЧНОЙ ПОЖАРНЫЙ ИЗВЕЩАТЕЛЬ АДРЕСНЫЙ ТИП ИПР 513-2.ЗАВОД ИЗГОТОВИТЕЛЬ "РУБЕЖ"ИП3-513-10</v>
          </cell>
          <cell r="B364" t="str">
            <v>ШТ</v>
          </cell>
          <cell r="C364">
            <v>2</v>
          </cell>
          <cell r="D364">
            <v>80357.142857142855</v>
          </cell>
          <cell r="E364">
            <v>160714.28571428571</v>
          </cell>
        </row>
        <row r="365">
          <cell r="A365" t="str">
            <v>ОПОВЕЩАТЕЛЬ ОХРАННО-ПОЖАРНЫЙ СВЕТОЗВУКОВОЙ ТИП ОПОП 2-35 12В</v>
          </cell>
          <cell r="B365" t="str">
            <v>ШТ</v>
          </cell>
          <cell r="C365">
            <v>1</v>
          </cell>
          <cell r="D365">
            <v>18151</v>
          </cell>
          <cell r="E365">
            <v>18151</v>
          </cell>
        </row>
        <row r="366">
          <cell r="A366" t="str">
            <v>РОЗЕТКА ДВОЙНАЯ RJ45 НАСТЕННАЯ НАКЛАДНАЯ(У КОМПЛЕТОВАННАЯ)</v>
          </cell>
          <cell r="B366" t="str">
            <v>ШТ</v>
          </cell>
          <cell r="C366">
            <v>1</v>
          </cell>
          <cell r="D366">
            <v>44643</v>
          </cell>
          <cell r="E366">
            <v>44643</v>
          </cell>
        </row>
        <row r="367">
          <cell r="A367" t="str">
            <v>КОРОБКА РАСПРЕДЕЛИТЕЛЬНАЯ ТЕЛЕФОННАЯ КРТ-10(КРТУ,КРТП)В КОМПЛЕКТЕ С ДЕСЯТИПАРНЫМ ПЛИНТОМ</v>
          </cell>
          <cell r="B367" t="str">
            <v>ШТ</v>
          </cell>
          <cell r="C367">
            <v>1</v>
          </cell>
          <cell r="D367">
            <v>55539</v>
          </cell>
          <cell r="E367">
            <v>55539</v>
          </cell>
        </row>
        <row r="368">
          <cell r="A368" t="str">
            <v>КАБЕЛЬ КСВВНГ СЕЧ.2Х0,8ММ2</v>
          </cell>
          <cell r="B368" t="str">
            <v>М</v>
          </cell>
          <cell r="C368">
            <v>76.5</v>
          </cell>
          <cell r="D368">
            <v>1904.4639999999999</v>
          </cell>
          <cell r="E368">
            <v>145691.49599999998</v>
          </cell>
        </row>
        <row r="369">
          <cell r="A369" t="str">
            <v>КАБЕЛЬ КСВПП СЕЧ.4Х2Х052ММ2</v>
          </cell>
          <cell r="B369" t="str">
            <v>М</v>
          </cell>
          <cell r="C369">
            <v>112.2</v>
          </cell>
          <cell r="D369">
            <v>3449.107</v>
          </cell>
          <cell r="E369">
            <v>386989.80540000001</v>
          </cell>
        </row>
        <row r="370">
          <cell r="A370" t="str">
            <v>КАБЕЛЬ ТПП-10Х2Х0,5 СЕЧ.2Х0,5ММ2</v>
          </cell>
          <cell r="B370" t="str">
            <v>М</v>
          </cell>
          <cell r="C370">
            <v>153</v>
          </cell>
          <cell r="D370">
            <v>13384.821</v>
          </cell>
          <cell r="E370">
            <v>2047877.6129999999</v>
          </cell>
        </row>
        <row r="371">
          <cell r="A371" t="str">
            <v>ГОФРА ТРУБА ПВХ Д-16ММ</v>
          </cell>
          <cell r="B371" t="str">
            <v>М</v>
          </cell>
          <cell r="C371">
            <v>71.400000000000006</v>
          </cell>
          <cell r="D371">
            <v>545</v>
          </cell>
          <cell r="E371">
            <v>38913</v>
          </cell>
        </row>
        <row r="372">
          <cell r="A372" t="str">
            <v>ДЕРЖАТЕЛЬ С ЗАЩЕЛКОЙ ДЮБЕЛЕМ Д-16ММ И САМОРЕЗОМ</v>
          </cell>
          <cell r="B372" t="str">
            <v>ШТ</v>
          </cell>
          <cell r="C372">
            <v>88</v>
          </cell>
          <cell r="D372">
            <v>312</v>
          </cell>
          <cell r="E372">
            <v>27456</v>
          </cell>
        </row>
        <row r="373">
          <cell r="A373" t="str">
            <v>КАБЕЛЬНЫЙ КОРОБ ПВХ РАЗ.40Х25ММ</v>
          </cell>
          <cell r="B373" t="str">
            <v>М</v>
          </cell>
          <cell r="C373">
            <v>26</v>
          </cell>
          <cell r="D373">
            <v>4643</v>
          </cell>
          <cell r="E373">
            <v>120718</v>
          </cell>
        </row>
        <row r="374">
          <cell r="A374" t="str">
            <v>КАБЕЛЬНЫЙ КОРОБ ПВХ РАЗ.60Х40ММ</v>
          </cell>
          <cell r="B374" t="str">
            <v>М</v>
          </cell>
          <cell r="C374">
            <v>35</v>
          </cell>
          <cell r="D374">
            <v>7589</v>
          </cell>
          <cell r="E374">
            <v>265615</v>
          </cell>
        </row>
        <row r="375">
          <cell r="A375" t="str">
            <v>ТРУБА ПНД Д-50ММ</v>
          </cell>
          <cell r="B375" t="str">
            <v>М</v>
          </cell>
          <cell r="C375">
            <v>102</v>
          </cell>
          <cell r="D375">
            <v>10900</v>
          </cell>
          <cell r="E375">
            <v>1111800</v>
          </cell>
        </row>
        <row r="376">
          <cell r="A376" t="str">
            <v>КОЛОДЕЦ ОПЕРАТИВНОГО ДОСТУПА КОТ -1-ССД</v>
          </cell>
          <cell r="B376" t="str">
            <v>ШТ</v>
          </cell>
          <cell r="C376">
            <v>3</v>
          </cell>
          <cell r="D376">
            <v>1963500</v>
          </cell>
          <cell r="E376">
            <v>5890500</v>
          </cell>
        </row>
        <row r="377">
          <cell r="A377" t="str">
            <v>АДАПТЕР ГЕРМЕТИЧНОГО ВВОДА Д-50ММ</v>
          </cell>
          <cell r="B377" t="str">
            <v>ШТ</v>
          </cell>
          <cell r="C377">
            <v>8</v>
          </cell>
          <cell r="D377">
            <v>35062.5</v>
          </cell>
          <cell r="E377">
            <v>280500</v>
          </cell>
        </row>
        <row r="378">
          <cell r="A378" t="str">
            <v>ГЕРМЕТИК ВЕС УПАКОВКИ 400ГР</v>
          </cell>
          <cell r="B378" t="str">
            <v>ШТ</v>
          </cell>
          <cell r="C378">
            <v>1</v>
          </cell>
          <cell r="D378">
            <v>35267.857142857138</v>
          </cell>
          <cell r="E378">
            <v>35267.857142857138</v>
          </cell>
        </row>
        <row r="379">
          <cell r="A379" t="str">
            <v>ИЗОЛЕНТА</v>
          </cell>
          <cell r="B379" t="str">
            <v>ШТ</v>
          </cell>
          <cell r="C379">
            <v>2</v>
          </cell>
          <cell r="D379">
            <v>3393</v>
          </cell>
          <cell r="E379">
            <v>6786</v>
          </cell>
        </row>
        <row r="380">
          <cell r="A380" t="str">
            <v>ДОПОЛЬНИТЕЛЬНЫЙ КОНТАКТ АВТОМАТИЧЕСКОГО ВЫКЛЮЧАТЕЛЯ</v>
          </cell>
          <cell r="B380" t="str">
            <v>ШТ</v>
          </cell>
          <cell r="C380">
            <v>60</v>
          </cell>
          <cell r="D380">
            <v>161345</v>
          </cell>
          <cell r="E380">
            <v>9680700</v>
          </cell>
        </row>
        <row r="381">
          <cell r="A381" t="str">
            <v>АВРИЙНЫЙ КОНТАКТ АВТОМАТИЧЕСКОГО ВЫКЛЮЧАТЕЛЯ</v>
          </cell>
          <cell r="B381" t="str">
            <v>ШТ</v>
          </cell>
          <cell r="C381">
            <v>60</v>
          </cell>
          <cell r="D381">
            <v>80672</v>
          </cell>
          <cell r="E381">
            <v>4840320</v>
          </cell>
        </row>
        <row r="382">
          <cell r="A382" t="str">
            <v>ТРУБА ВИНИПЛАСТОВАЯ(ГОФРА)Д-25ММ</v>
          </cell>
          <cell r="B382" t="str">
            <v>М</v>
          </cell>
          <cell r="C382">
            <v>596.70000000000005</v>
          </cell>
          <cell r="D382">
            <v>1384</v>
          </cell>
          <cell r="E382">
            <v>825832.8</v>
          </cell>
        </row>
        <row r="383">
          <cell r="A383" t="str">
            <v>ДЕРЖАТЕЛЬ С ЗАЩЕЛКОЙ И ДЮБЕЛЕМ СТ ,ДЛЯ ТРУБЫ 25ММ</v>
          </cell>
          <cell r="B383" t="str">
            <v>ШТ</v>
          </cell>
          <cell r="C383">
            <v>1170</v>
          </cell>
          <cell r="D383">
            <v>420</v>
          </cell>
          <cell r="E383">
            <v>491400</v>
          </cell>
        </row>
        <row r="384">
          <cell r="A384" t="str">
            <v>КАБЕЛЬ СЕЧ.4Х2Х0,52ММ UTP.5Е</v>
          </cell>
          <cell r="B384" t="str">
            <v>М</v>
          </cell>
          <cell r="C384">
            <v>897.6</v>
          </cell>
          <cell r="D384">
            <v>3279.4639999999999</v>
          </cell>
          <cell r="E384">
            <v>2943646.8864000002</v>
          </cell>
        </row>
        <row r="385">
          <cell r="A385" t="str">
            <v>КАБЕЛЬНЫЙ ЛОТОК L=3М,НЛ-10-П1</v>
          </cell>
          <cell r="B385" t="str">
            <v>ШТ</v>
          </cell>
          <cell r="C385">
            <v>15</v>
          </cell>
          <cell r="D385">
            <v>110625</v>
          </cell>
          <cell r="E385">
            <v>1659375</v>
          </cell>
        </row>
        <row r="386">
          <cell r="A386" t="str">
            <v>СТОЙКА L=600ММ,К1151</v>
          </cell>
          <cell r="B386" t="str">
            <v>ШТ</v>
          </cell>
          <cell r="C386">
            <v>15</v>
          </cell>
          <cell r="D386">
            <v>49107</v>
          </cell>
          <cell r="E386">
            <v>736605</v>
          </cell>
        </row>
        <row r="387">
          <cell r="A387" t="str">
            <v>ПОЛКА L=350ММ,К1161</v>
          </cell>
          <cell r="B387" t="str">
            <v>ШТ</v>
          </cell>
          <cell r="C387">
            <v>15</v>
          </cell>
          <cell r="D387">
            <v>31250</v>
          </cell>
          <cell r="E387">
            <v>468750</v>
          </cell>
        </row>
        <row r="388">
          <cell r="A388" t="str">
            <v>МАССА ОБОРУДОВАНИЯ</v>
          </cell>
          <cell r="B388" t="str">
            <v>Т</v>
          </cell>
          <cell r="C388">
            <v>0.108</v>
          </cell>
          <cell r="D388">
            <v>9642245.9893048108</v>
          </cell>
          <cell r="E388">
            <v>1041362.5668449196</v>
          </cell>
        </row>
        <row r="389">
          <cell r="A389" t="str">
            <v>ГОРЯЧЕКАТАННАЯ АРМАТУРНАЯ СТАЛЬ ГЛАДКАЯ КЛАССА А-I ДИАМЕТРОМ 10 ММ</v>
          </cell>
          <cell r="B389" t="str">
            <v>Т</v>
          </cell>
          <cell r="C389">
            <v>1.20932</v>
          </cell>
          <cell r="D389">
            <v>7857143</v>
          </cell>
          <cell r="E389">
            <v>9501800.1727600005</v>
          </cell>
        </row>
        <row r="390">
          <cell r="A390" t="str">
            <v>СТАЛЬ ЛИСТОВАЯ 5</v>
          </cell>
          <cell r="B390" t="str">
            <v>100КГ</v>
          </cell>
          <cell r="C390">
            <v>0.91779999999999995</v>
          </cell>
          <cell r="D390">
            <v>839285.8</v>
          </cell>
          <cell r="E390">
            <v>770296.50723999995</v>
          </cell>
        </row>
        <row r="391">
          <cell r="A391" t="str">
            <v>СТАЛЬ ПОЛОСОВАЯ 60Х5</v>
          </cell>
          <cell r="B391" t="str">
            <v>100КГ</v>
          </cell>
          <cell r="C391">
            <v>0.31659999999999999</v>
          </cell>
          <cell r="D391">
            <v>868309.99999999988</v>
          </cell>
          <cell r="E391">
            <v>274906.94599999994</v>
          </cell>
        </row>
        <row r="392">
          <cell r="A392" t="str">
            <v>СТАЛЬ УГЛОВАЯ 50Х5</v>
          </cell>
          <cell r="B392" t="str">
            <v>100КГ</v>
          </cell>
          <cell r="C392">
            <v>0.25840000000000002</v>
          </cell>
          <cell r="D392">
            <v>848214.375</v>
          </cell>
          <cell r="E392">
            <v>219178.59450000001</v>
          </cell>
        </row>
        <row r="393">
          <cell r="A393" t="str">
            <v>СТАЛЬ УГЛОВАЯ 63Х5</v>
          </cell>
          <cell r="B393" t="str">
            <v>100КГ</v>
          </cell>
          <cell r="C393">
            <v>0.30159999999999998</v>
          </cell>
          <cell r="D393">
            <v>870535.7142857142</v>
          </cell>
          <cell r="E393">
            <v>262553.57142857136</v>
          </cell>
        </row>
        <row r="394">
          <cell r="A394" t="str">
            <v>ВОДА ДИСТИЛЛИРОВАННАЯ</v>
          </cell>
          <cell r="B394" t="str">
            <v>КГ</v>
          </cell>
          <cell r="C394">
            <v>2.8</v>
          </cell>
          <cell r="D394">
            <v>0</v>
          </cell>
          <cell r="E394">
            <v>0</v>
          </cell>
        </row>
        <row r="395">
          <cell r="A395" t="str">
            <v>ВОДА</v>
          </cell>
          <cell r="B395" t="str">
            <v>М3</v>
          </cell>
          <cell r="C395">
            <v>74.904339800000002</v>
          </cell>
          <cell r="D395">
            <v>0</v>
          </cell>
          <cell r="E395">
            <v>0</v>
          </cell>
        </row>
        <row r="396">
          <cell r="A396" t="str">
            <v>СМЕСЬ СУХАЯ ГИПСОВАЯ</v>
          </cell>
          <cell r="B396" t="str">
            <v>Т</v>
          </cell>
          <cell r="C396">
            <v>1.2358193399999999</v>
          </cell>
          <cell r="D396">
            <v>514000</v>
          </cell>
          <cell r="E396">
            <v>635211.14075999998</v>
          </cell>
        </row>
        <row r="397">
          <cell r="A397" t="str">
            <v>ПРОКЛАДКИ ИЗ ПАРОНИТА МАРКИ ПМБ, ТОЛЩИНОЙ 1 ММ, ДИАМЕТРОМ 25 ММ</v>
          </cell>
          <cell r="B397" t="str">
            <v>1000ШТ</v>
          </cell>
          <cell r="C397">
            <v>5.0000000000000001E-3</v>
          </cell>
          <cell r="D397">
            <v>1650000</v>
          </cell>
          <cell r="E397">
            <v>8250</v>
          </cell>
        </row>
        <row r="398">
          <cell r="A398" t="str">
            <v>ПОДВОДКА ГИБКАЯ (ТИП, ДИАМЕТР И ДЛИНА ПО ПРОЕКТУ)</v>
          </cell>
          <cell r="B398" t="str">
            <v>КОМПЛ</v>
          </cell>
          <cell r="C398">
            <v>2</v>
          </cell>
          <cell r="D398">
            <v>0</v>
          </cell>
          <cell r="E398">
            <v>0</v>
          </cell>
        </row>
        <row r="399">
          <cell r="A399" t="str">
            <v>ЖГУТ УПЛОТНИТЕЛЬНЫЙ КРУГЛОГО СЕЧЕНИЯ ДИАМЕТРОМ 20ММ</v>
          </cell>
          <cell r="B399" t="str">
            <v>М</v>
          </cell>
          <cell r="C399">
            <v>95.991</v>
          </cell>
          <cell r="D399">
            <v>7310</v>
          </cell>
          <cell r="E399">
            <v>701694.21</v>
          </cell>
        </row>
        <row r="400">
          <cell r="A400" t="str">
            <v>ВИНТЫ САМОНАРЕЗАЮЩИЕ</v>
          </cell>
          <cell r="B400" t="str">
            <v>ШТ</v>
          </cell>
          <cell r="C400">
            <v>3291.12</v>
          </cell>
          <cell r="D400">
            <v>175.02500000000001</v>
          </cell>
          <cell r="E400">
            <v>576028.27800000005</v>
          </cell>
        </row>
        <row r="401">
          <cell r="A401" t="str">
            <v>АНКЕРНЫЕ БОЛТЫ</v>
          </cell>
          <cell r="B401" t="str">
            <v>ШТ</v>
          </cell>
          <cell r="C401">
            <v>309.2</v>
          </cell>
          <cell r="D401">
            <v>1800</v>
          </cell>
          <cell r="E401">
            <v>556560</v>
          </cell>
        </row>
        <row r="402">
          <cell r="A402" t="str">
            <v>КРАСКА ВОДНО-ДИСПЕРСИОННАЯ АКРИЛОВАЯ</v>
          </cell>
          <cell r="B402" t="str">
            <v>Т</v>
          </cell>
          <cell r="C402">
            <v>0.1478652</v>
          </cell>
          <cell r="D402">
            <v>9652000</v>
          </cell>
          <cell r="E402">
            <v>1427194.9103999999</v>
          </cell>
        </row>
        <row r="403">
          <cell r="A403" t="str">
            <v>ГРУНТОВКА НА АКРИЛОВОЙ ОСНОВЕ</v>
          </cell>
          <cell r="B403" t="str">
            <v>Т</v>
          </cell>
          <cell r="C403">
            <v>9.8576800000000006E-2</v>
          </cell>
          <cell r="D403">
            <v>18482000</v>
          </cell>
          <cell r="E403">
            <v>1821896.4176</v>
          </cell>
        </row>
        <row r="404">
          <cell r="A404" t="str">
            <v>ШПАТЛЕВКА ДЛЯ ВНУТРЕННИХ РАБОТ</v>
          </cell>
          <cell r="B404" t="str">
            <v>Т</v>
          </cell>
          <cell r="C404">
            <v>2.4644200000000002E-2</v>
          </cell>
          <cell r="D404">
            <v>1283000</v>
          </cell>
          <cell r="E404">
            <v>31618.508600000001</v>
          </cell>
        </row>
        <row r="405">
          <cell r="A405" t="str">
            <v>УГОЛОК НАРУЖНЫЙ ДЛЯ ПЛАСТИКОВОГО ПЛИНТУСА</v>
          </cell>
          <cell r="B405" t="str">
            <v>ШТ</v>
          </cell>
          <cell r="C405">
            <v>1.8480000000000001</v>
          </cell>
          <cell r="D405">
            <v>2115.1785714285711</v>
          </cell>
          <cell r="E405">
            <v>3908.8499999999995</v>
          </cell>
        </row>
        <row r="406">
          <cell r="A406" t="str">
            <v>УГОЛОК ВНУТРЕННИЙ ДЛЯ ПЛАСТИКОВОГО ПЛИНТУСА</v>
          </cell>
          <cell r="B406" t="str">
            <v>ШТ</v>
          </cell>
          <cell r="C406">
            <v>1.8480000000000001</v>
          </cell>
          <cell r="D406">
            <v>2115.1785714285711</v>
          </cell>
          <cell r="E406">
            <v>3908.8499999999995</v>
          </cell>
        </row>
        <row r="407">
          <cell r="A407" t="str">
            <v>СОЕДИНИТЕЛЬ ДЛЯ ПЛАСТИКОВОГО ПЛИНТУСА</v>
          </cell>
          <cell r="B407" t="str">
            <v>ШТ</v>
          </cell>
          <cell r="C407">
            <v>10.56</v>
          </cell>
          <cell r="D407">
            <v>2115.1785714285711</v>
          </cell>
          <cell r="E407">
            <v>22336.28571428571</v>
          </cell>
        </row>
        <row r="408">
          <cell r="A408" t="str">
            <v>ЗАГЛУШКА ТОРЦЕВАЯ ДЛЯ ПЛАСТИКОВОГО ПЛИНТУСА</v>
          </cell>
          <cell r="B408" t="str">
            <v>ШТ</v>
          </cell>
          <cell r="C408">
            <v>4.2240000000000002</v>
          </cell>
          <cell r="D408">
            <v>2115.1785714285711</v>
          </cell>
          <cell r="E408">
            <v>8934.5142857142855</v>
          </cell>
        </row>
        <row r="409">
          <cell r="A409" t="str">
            <v>ЗАКЛАДНЫЕ ДЕТАЛИ ИЗ АЛЮМИНИЕВОГО ПРОФИЛЯ РАЗМЕРОМ 60Х27Х0,6</v>
          </cell>
          <cell r="B409" t="str">
            <v>М</v>
          </cell>
          <cell r="C409">
            <v>12.0564</v>
          </cell>
          <cell r="D409">
            <v>9018</v>
          </cell>
          <cell r="E409">
            <v>108724.6152</v>
          </cell>
        </row>
        <row r="410">
          <cell r="A410" t="str">
            <v>АСБЕСТОВЫЙ КАРТОН ОБЩЕГО НАЗНАЧЕНИЯ (КАОН-1), ТОЛЩИНОЙ 2 ММ</v>
          </cell>
          <cell r="B410" t="str">
            <v>Т</v>
          </cell>
          <cell r="C410">
            <v>3.2759999999999997E-2</v>
          </cell>
          <cell r="D410">
            <v>15625000</v>
          </cell>
          <cell r="E410">
            <v>511874.99999999994</v>
          </cell>
        </row>
        <row r="411">
          <cell r="A411" t="str">
            <v>АСБЕСТОВЫЙ ШНУР ОБЩЕГО НАЗНАЧЕНИЯ /ШАОН-1/ Д=8.0-10.0 ММ</v>
          </cell>
          <cell r="B411" t="str">
            <v>Т</v>
          </cell>
          <cell r="C411">
            <v>2.43384E-4</v>
          </cell>
          <cell r="D411">
            <v>89999999.999999985</v>
          </cell>
          <cell r="E411">
            <v>21904.559999999998</v>
          </cell>
        </row>
        <row r="412">
          <cell r="A412" t="str">
            <v>БУМАГА ОБЕРТОЧНАЯ ЛИСТОВАЯ</v>
          </cell>
          <cell r="B412" t="str">
            <v>1000М2</v>
          </cell>
          <cell r="C412">
            <v>4.9779999999999998E-3</v>
          </cell>
          <cell r="D412">
            <v>1796874.9999999995</v>
          </cell>
          <cell r="E412">
            <v>8944.8437499999982</v>
          </cell>
        </row>
        <row r="413">
          <cell r="A413" t="str">
            <v>БУМАГА РОЛЕВАЯ</v>
          </cell>
          <cell r="B413" t="str">
            <v>Т</v>
          </cell>
          <cell r="C413">
            <v>2.2539999999999999E-3</v>
          </cell>
          <cell r="D413">
            <v>5133928.5714285709</v>
          </cell>
          <cell r="E413">
            <v>11571.874999999998</v>
          </cell>
        </row>
        <row r="414">
          <cell r="A414" t="str">
            <v>БОЛТЫ АНКЕРНЫЕ</v>
          </cell>
          <cell r="B414" t="str">
            <v>Т</v>
          </cell>
          <cell r="C414">
            <v>3.5199999999999999E-4</v>
          </cell>
          <cell r="D414">
            <v>15402000</v>
          </cell>
          <cell r="E414">
            <v>5421.5039999999999</v>
          </cell>
        </row>
        <row r="415">
          <cell r="A415" t="str">
            <v>ВИНТЫ С ПОЛУКРУГЛОЙ ГОЛОВКОЙ ДЛИНОЙ 50 ММ</v>
          </cell>
          <cell r="B415" t="str">
            <v>Т</v>
          </cell>
          <cell r="C415">
            <v>4.4000000000000002E-4</v>
          </cell>
          <cell r="D415">
            <v>18485000</v>
          </cell>
          <cell r="E415">
            <v>8133.4000000000005</v>
          </cell>
        </row>
        <row r="416">
          <cell r="A416" t="str">
            <v>БОЛТЫ СТРОИТЕЛЬНЫЕ С ГАЙКАМИ И ШАЙБАМИ</v>
          </cell>
          <cell r="B416" t="str">
            <v>Т</v>
          </cell>
          <cell r="C416">
            <v>4.1847832000000001E-2</v>
          </cell>
          <cell r="D416">
            <v>15402000</v>
          </cell>
          <cell r="E416">
            <v>644540.308464</v>
          </cell>
        </row>
        <row r="417">
          <cell r="A417" t="str">
            <v>ВИНТЫ САМОНАРЕЗАЮЩИЕ ДЛЯ КРЕПЛЕНИЯ ПРОФИЛИРОВАННОГО НАСТИЛА И ПАНЕЛЕЙ К НЕСУЩИМ КОНСТРУКЦИЯМ</v>
          </cell>
          <cell r="B417" t="str">
            <v>Т</v>
          </cell>
          <cell r="C417">
            <v>2.4000000000000001E-4</v>
          </cell>
          <cell r="D417">
            <v>18485000</v>
          </cell>
          <cell r="E417">
            <v>4436.4000000000005</v>
          </cell>
        </row>
        <row r="418">
          <cell r="A418" t="str">
            <v>ГВОЗДИ ПРОВОЛОЧНЫЕ ОЦИНКОВАННЫЕ ДЛЯ АСБЕСТОЦЕМЕНТНОЙ КРОВЛИ 4,5Х120 ММ</v>
          </cell>
          <cell r="B418" t="str">
            <v>Т</v>
          </cell>
          <cell r="C418">
            <v>2.4624E-3</v>
          </cell>
          <cell r="D418">
            <v>10250000</v>
          </cell>
          <cell r="E418">
            <v>25239.599999999999</v>
          </cell>
        </row>
        <row r="419">
          <cell r="A419" t="str">
            <v>ГВОЗДИ СТРОИТЕЛЬНЫЕ С ПЛОСКОЙ ГОЛОВКОЙ 1,6Х50 ММ</v>
          </cell>
          <cell r="B419" t="str">
            <v>Т</v>
          </cell>
          <cell r="C419">
            <v>4.9476000000000001E-4</v>
          </cell>
          <cell r="D419">
            <v>10250000</v>
          </cell>
          <cell r="E419">
            <v>5071.29</v>
          </cell>
        </row>
        <row r="420">
          <cell r="A420" t="str">
            <v>ГВОЗДИ СТРОИТЕЛЬНЫЕ</v>
          </cell>
          <cell r="B420" t="str">
            <v>Т</v>
          </cell>
          <cell r="C420">
            <v>7.3999999999999996E-5</v>
          </cell>
          <cell r="D420">
            <v>10250000</v>
          </cell>
          <cell r="E420">
            <v>758.5</v>
          </cell>
        </row>
        <row r="421">
          <cell r="A421" t="str">
            <v>ДЮБЕЛИ РАСПОРНЫЕ</v>
          </cell>
          <cell r="B421" t="str">
            <v>100ШТ</v>
          </cell>
          <cell r="C421">
            <v>4.468</v>
          </cell>
          <cell r="D421">
            <v>544000</v>
          </cell>
          <cell r="E421">
            <v>2430592</v>
          </cell>
        </row>
        <row r="422">
          <cell r="A422" t="str">
            <v>ДЮБЕЛИ РАСПОРНЫЕ ПОЛИЭТИЛЕНОВЫЕ</v>
          </cell>
          <cell r="B422" t="str">
            <v>10 ШТ</v>
          </cell>
          <cell r="C422">
            <v>1</v>
          </cell>
          <cell r="D422">
            <v>5440</v>
          </cell>
          <cell r="E422">
            <v>5440</v>
          </cell>
        </row>
        <row r="423">
          <cell r="A423" t="str">
            <v>ДЮБЕЛИ РАСПОРНЫЕ С ГАЙКОЙ</v>
          </cell>
          <cell r="B423" t="str">
            <v>100ШТ</v>
          </cell>
          <cell r="C423">
            <v>0.04</v>
          </cell>
          <cell r="D423">
            <v>54400</v>
          </cell>
          <cell r="E423">
            <v>2176</v>
          </cell>
        </row>
        <row r="424">
          <cell r="A424" t="str">
            <v>ДЮБЕЛИ</v>
          </cell>
          <cell r="B424" t="str">
            <v>КГ</v>
          </cell>
          <cell r="C424">
            <v>5.31</v>
          </cell>
          <cell r="D424">
            <v>17858</v>
          </cell>
          <cell r="E424">
            <v>94825.98</v>
          </cell>
        </row>
        <row r="425">
          <cell r="A425" t="str">
            <v>ДЮБЕЛИ ДЛЯ ПРИСТРЕЛКИ</v>
          </cell>
          <cell r="B425" t="str">
            <v>10ШТ</v>
          </cell>
          <cell r="C425">
            <v>29.626000000000001</v>
          </cell>
          <cell r="D425">
            <v>5440</v>
          </cell>
          <cell r="E425">
            <v>161165.44</v>
          </cell>
        </row>
        <row r="426">
          <cell r="A426" t="str">
            <v>ГВОЗДЬ УСИЛЕННЫЙ</v>
          </cell>
          <cell r="B426" t="str">
            <v>КГ</v>
          </cell>
          <cell r="C426">
            <v>3.835</v>
          </cell>
          <cell r="D426">
            <v>10250</v>
          </cell>
          <cell r="E426">
            <v>39308.75</v>
          </cell>
        </row>
        <row r="427">
          <cell r="A427" t="str">
            <v>БОЛТЫ СТРОИТЕЛЬНЫЕ С ГАЙКАМИ И ШАЙБАМИ</v>
          </cell>
          <cell r="B427" t="str">
            <v>КГ</v>
          </cell>
          <cell r="C427">
            <v>58.624400000000001</v>
          </cell>
          <cell r="D427">
            <v>15402</v>
          </cell>
          <cell r="E427">
            <v>902933.00880000007</v>
          </cell>
        </row>
        <row r="428">
          <cell r="A428" t="str">
            <v>ГЕРМЕТИК "СИЛИКОН"</v>
          </cell>
          <cell r="B428" t="str">
            <v>КГ</v>
          </cell>
          <cell r="C428">
            <v>13.054779999999999</v>
          </cell>
          <cell r="D428">
            <v>45178.571428571428</v>
          </cell>
          <cell r="E428">
            <v>589796.3107142857</v>
          </cell>
        </row>
        <row r="429">
          <cell r="A429" t="str">
            <v>ПЕНА МОНТАЖНАЯ ДЛЯ ГЕРМЕТИЗАЦИИ СТЫКОВ В БАЛЛОНЧИКЕ ЕМКОСТЬЮ 0,75 Л</v>
          </cell>
          <cell r="B429" t="str">
            <v>ШТ</v>
          </cell>
          <cell r="C429">
            <v>0.2</v>
          </cell>
          <cell r="D429">
            <v>62500</v>
          </cell>
          <cell r="E429">
            <v>12500</v>
          </cell>
        </row>
        <row r="430">
          <cell r="A430" t="str">
            <v>ВЫТЯЖНЫЕ КЛЕПКИ</v>
          </cell>
          <cell r="B430" t="str">
            <v>ШТ</v>
          </cell>
          <cell r="C430">
            <v>1645.56</v>
          </cell>
          <cell r="D430">
            <v>116</v>
          </cell>
          <cell r="E430">
            <v>190884.96</v>
          </cell>
        </row>
        <row r="431">
          <cell r="A431" t="str">
            <v>ИЗВЕСТЬ СТРОИТЕЛЬНАЯ НЕГАШЕНАЯ ХЛОРНАЯ МАРКИ А</v>
          </cell>
          <cell r="B431" t="str">
            <v>КГ</v>
          </cell>
          <cell r="C431">
            <v>2.0663000000000001E-2</v>
          </cell>
          <cell r="D431">
            <v>1071428.5714285714</v>
          </cell>
          <cell r="E431">
            <v>22138.928571428572</v>
          </cell>
        </row>
        <row r="432">
          <cell r="A432" t="str">
            <v>ГИПСОВЫЕ ВЯЖУЩИЕ Г-3</v>
          </cell>
          <cell r="B432" t="str">
            <v>Т</v>
          </cell>
          <cell r="C432">
            <v>5.6240999999999999E-2</v>
          </cell>
          <cell r="D432">
            <v>514000</v>
          </cell>
          <cell r="E432">
            <v>28907.874</v>
          </cell>
        </row>
        <row r="433">
          <cell r="A433" t="str">
            <v>КЛИНЬЯ ДЕРЕВЯННЫЕ 50Х100Х400 ММ</v>
          </cell>
          <cell r="B433" t="str">
            <v>М3</v>
          </cell>
          <cell r="C433">
            <v>1.12E-4</v>
          </cell>
          <cell r="D433">
            <v>3638392.8571428568</v>
          </cell>
          <cell r="E433">
            <v>407.49999999999994</v>
          </cell>
        </row>
        <row r="434">
          <cell r="A434" t="str">
            <v>ДЮБЕЛИ РАСПОРНЫЕ ПОЛИЭТИЛЕНОВЫЕ 6Х30 ММ</v>
          </cell>
          <cell r="B434" t="str">
            <v>10 ШТ</v>
          </cell>
          <cell r="C434">
            <v>6.9432</v>
          </cell>
          <cell r="D434">
            <v>5440</v>
          </cell>
          <cell r="E434">
            <v>37771.008000000002</v>
          </cell>
        </row>
        <row r="435">
          <cell r="A435" t="str">
            <v>ДЮБЕЛИ РАСПОРНЫЕ ПОЛИЭТИЛЕНОВЫЕ 6Х40 ММ</v>
          </cell>
          <cell r="B435" t="str">
            <v>10 ШТ</v>
          </cell>
          <cell r="C435">
            <v>3</v>
          </cell>
          <cell r="D435">
            <v>5440</v>
          </cell>
          <cell r="E435">
            <v>16320</v>
          </cell>
        </row>
        <row r="436">
          <cell r="A436" t="str">
            <v>ВИНТЫ САМОНАРЕЗАЮЩИЕ С УПЛОТНИТЕЛЬНОЙ ПРОКЛАДКОЙ 4,8X35</v>
          </cell>
          <cell r="B436" t="str">
            <v>ШТ</v>
          </cell>
          <cell r="C436">
            <v>1899.74</v>
          </cell>
          <cell r="D436">
            <v>175.02500000000001</v>
          </cell>
          <cell r="E436">
            <v>332501.99350000004</v>
          </cell>
        </row>
        <row r="437">
          <cell r="A437" t="str">
            <v>ПРОКЛАДКИ УПЛОТНИТЕЛЬНЫЕ ПЕНОПОЛИУРЕТАНОВЫЕ ОТКРЫТОПОРИСТЫЕ ДЛЯ МЕТАЛЛОЧЕРЕПИЦЫ (1800X50X50 ММ)</v>
          </cell>
          <cell r="B437" t="str">
            <v>М</v>
          </cell>
          <cell r="C437">
            <v>66.27</v>
          </cell>
          <cell r="D437">
            <v>7310</v>
          </cell>
          <cell r="E437">
            <v>484433.69999999995</v>
          </cell>
        </row>
        <row r="438">
          <cell r="A438" t="str">
            <v>НАЩЕЛЬНИК СТАЛЬНОЙ ОЦИНКОВАННЫЙ С ПОКРЫТИЕМ "ПОЛИЭСТЕР"</v>
          </cell>
          <cell r="B438" t="str">
            <v>М</v>
          </cell>
          <cell r="C438">
            <v>31.536000000000001</v>
          </cell>
          <cell r="D438">
            <v>3377.6785714285711</v>
          </cell>
          <cell r="E438">
            <v>106518.47142857143</v>
          </cell>
        </row>
        <row r="439">
          <cell r="A439" t="str">
            <v>УГОЛ НАРУЖНЫЙ, ВНУТРЕННИЙ ИЗ ОЦИНКОВАННОЙ СТАЛИ С ПОЛИМЕРНЫМ ПОКРЫТИЕМ</v>
          </cell>
          <cell r="B439" t="str">
            <v>М</v>
          </cell>
          <cell r="C439">
            <v>144.54</v>
          </cell>
          <cell r="D439">
            <v>3377.6785714285711</v>
          </cell>
          <cell r="E439">
            <v>488209.66071428562</v>
          </cell>
        </row>
        <row r="440">
          <cell r="A440" t="str">
            <v>НАЧАЛЬНАЯ ПЛАНКА ИЗ ОЦИНКОВАННОЙ СТАЛИ С ПОЛИМЕРНЫМ ПОКРЫТИЕМ</v>
          </cell>
          <cell r="B440" t="str">
            <v>М</v>
          </cell>
          <cell r="C440">
            <v>110.376</v>
          </cell>
          <cell r="D440">
            <v>3377.6785714285711</v>
          </cell>
          <cell r="E440">
            <v>372814.64999999997</v>
          </cell>
        </row>
        <row r="441">
          <cell r="A441" t="str">
            <v>КРОНШТЕЙН ВЫРАВНИВАЮЩИЙ СТАЛЬНОЙ ОЦИНКОВАННЫЙ, ВЫСОТОЙ ПРОФИЛЯ (H) 200 ММ, ТОЛЩИНОЙ МЕТАЛЛА (T) 1,2 ММ</v>
          </cell>
          <cell r="B441" t="str">
            <v>ШТ</v>
          </cell>
          <cell r="C441">
            <v>1051.2</v>
          </cell>
          <cell r="D441">
            <v>5727.81</v>
          </cell>
          <cell r="E441">
            <v>6021073.8720000004</v>
          </cell>
        </row>
        <row r="442">
          <cell r="A442" t="str">
            <v>ЛИСТ ГЛАДКИЙ СТАЛЬНОЙ ОЦИНКОВАННЫЙ С ПОКРЫТИЕМ "ПОЛИЭСТЕР</v>
          </cell>
          <cell r="B442" t="str">
            <v>М2</v>
          </cell>
          <cell r="C442">
            <v>23.652000000000001</v>
          </cell>
          <cell r="D442">
            <v>60328.57142857142</v>
          </cell>
          <cell r="E442">
            <v>1426891.3714285714</v>
          </cell>
        </row>
        <row r="443">
          <cell r="A443" t="str">
            <v>ПЛЕНКА ПАРОИЗОЛЯЦИОННАЯ ЮТАФОЛ (3-Х СЛОЙНАЯ ПОЛИЭТИЛЕНОВАЯ С АРМИРОВАННЫМ СЛОЕМ ИЗ ПОЛИЭТИЛЕНОВЫХ ПОЛОС)</v>
          </cell>
          <cell r="B443" t="str">
            <v>М2</v>
          </cell>
          <cell r="C443">
            <v>315.36</v>
          </cell>
          <cell r="D443">
            <v>2428</v>
          </cell>
          <cell r="E443">
            <v>765694.08000000007</v>
          </cell>
        </row>
        <row r="444">
          <cell r="A444" t="str">
            <v>ПОКРЫТИЯ ЗДАНИЙ С ПОВЫШЕННЫМИ АРХИТЕКТУРНЫМИ ТРЕБОВАНИЯМИ: САЙДИНГ СТАЛЬНОЙ С ПОЛИМЕРНЫМ ПОКРЫТИЕМ</v>
          </cell>
          <cell r="B444" t="str">
            <v>М2</v>
          </cell>
          <cell r="C444">
            <v>310.10399999999998</v>
          </cell>
          <cell r="D444">
            <v>52473.214285714283</v>
          </cell>
          <cell r="E444">
            <v>16272153.642857142</v>
          </cell>
        </row>
        <row r="445">
          <cell r="A445" t="str">
            <v>ПРОФИЛЬ МЕТАЛЛИЧЕСКИЙ НАПРАВЛЯЮЩИЙ ПН-4</v>
          </cell>
          <cell r="B445" t="str">
            <v>М</v>
          </cell>
          <cell r="C445">
            <v>1051.2</v>
          </cell>
          <cell r="D445">
            <v>4554</v>
          </cell>
          <cell r="E445">
            <v>4787164.8</v>
          </cell>
        </row>
        <row r="446">
          <cell r="A446" t="str">
            <v>КРАСКИ МАСЛЯНЫЕ ЗЕМЛЯНЫЕ МА-0115 МУМИЯ, СУРИК ЖЕЛЕЗНЫЙ</v>
          </cell>
          <cell r="B446" t="str">
            <v>Т</v>
          </cell>
          <cell r="C446">
            <v>2.7065000000000001E-3</v>
          </cell>
          <cell r="D446">
            <v>31830000</v>
          </cell>
          <cell r="E446">
            <v>86147.895000000004</v>
          </cell>
        </row>
        <row r="447">
          <cell r="A447" t="str">
            <v>КРАСКА БТ-177 СЕРЕБРИСТАЯ</v>
          </cell>
          <cell r="B447" t="str">
            <v>Т</v>
          </cell>
          <cell r="C447">
            <v>8.4600000000000005E-3</v>
          </cell>
          <cell r="D447">
            <v>31830000</v>
          </cell>
          <cell r="E447">
            <v>269281.8</v>
          </cell>
        </row>
        <row r="448">
          <cell r="A448" t="str">
            <v>КРАСКИ МАСЛЯНЫЕ ГОТОВЫЕ К ПРИМЕНЕНИЮ ДЛЯ ВНУТРЕННИХ РАБОТ</v>
          </cell>
          <cell r="B448" t="str">
            <v>Т</v>
          </cell>
          <cell r="C448">
            <v>5.8547999999999998E-4</v>
          </cell>
          <cell r="D448">
            <v>31830000</v>
          </cell>
          <cell r="E448">
            <v>18635.828399999999</v>
          </cell>
        </row>
        <row r="449">
          <cell r="A449" t="str">
            <v>КРАСКА</v>
          </cell>
          <cell r="B449" t="str">
            <v>КГ</v>
          </cell>
          <cell r="C449">
            <v>6.7510000000000003</v>
          </cell>
          <cell r="D449">
            <v>31830</v>
          </cell>
          <cell r="E449">
            <v>214884.33000000002</v>
          </cell>
        </row>
        <row r="450">
          <cell r="A450" t="str">
            <v>ЛЕНТА ПОЛИЭТИЛЕНОВАЯ С ЛИПКИМ СЛОЕМ А50</v>
          </cell>
          <cell r="B450" t="str">
            <v>М</v>
          </cell>
          <cell r="C450">
            <v>183.96</v>
          </cell>
          <cell r="D450">
            <v>500</v>
          </cell>
          <cell r="E450">
            <v>91980</v>
          </cell>
        </row>
        <row r="451">
          <cell r="A451" t="str">
            <v>КЛЕЙ ПЛИТОЧНЫЙ "СТАРАТЕЛЬ-СТАНДАРТ"</v>
          </cell>
          <cell r="B451" t="str">
            <v>КГ</v>
          </cell>
          <cell r="C451">
            <v>373.41</v>
          </cell>
          <cell r="D451">
            <v>1150</v>
          </cell>
          <cell r="E451">
            <v>429421.5</v>
          </cell>
        </row>
        <row r="452">
          <cell r="A452" t="str">
            <v>ШПАГАТ БУМАЖНЫЙ</v>
          </cell>
          <cell r="B452" t="str">
            <v>КГ</v>
          </cell>
          <cell r="C452">
            <v>0.7</v>
          </cell>
          <cell r="D452">
            <v>0</v>
          </cell>
          <cell r="E452">
            <v>0</v>
          </cell>
        </row>
        <row r="453">
          <cell r="A453" t="str">
            <v>ПРОВОЛОКА СТАЛЬНАЯ НИЗКОУГЛЕРОДИСТАЯ ОБЩЕГО НАЗНАЧЕНИЯ, ДИАМЕТРОМ 2 ММ</v>
          </cell>
          <cell r="B453" t="str">
            <v>КГ</v>
          </cell>
          <cell r="C453">
            <v>3.5</v>
          </cell>
          <cell r="D453">
            <v>8430</v>
          </cell>
          <cell r="E453">
            <v>29505</v>
          </cell>
        </row>
        <row r="454">
          <cell r="A454" t="str">
            <v>ЛАКИ КАНИФОЛЬНЫЕ КФ-965</v>
          </cell>
          <cell r="B454" t="str">
            <v>Т</v>
          </cell>
          <cell r="C454">
            <v>2.4480000000000001E-3</v>
          </cell>
          <cell r="D454">
            <v>0</v>
          </cell>
          <cell r="E454">
            <v>0</v>
          </cell>
        </row>
        <row r="455">
          <cell r="A455" t="str">
            <v>ЛАК БИТУМНЫЙ БТ-123</v>
          </cell>
          <cell r="B455" t="str">
            <v>Т</v>
          </cell>
          <cell r="C455">
            <v>6.0759999999999998E-3</v>
          </cell>
          <cell r="D455">
            <v>5000000</v>
          </cell>
          <cell r="E455">
            <v>30380</v>
          </cell>
        </row>
        <row r="456">
          <cell r="A456" t="str">
            <v>ЛАК ЭЛЕКТРОИЗОЛЯЦИОННЫЙ 318</v>
          </cell>
          <cell r="B456" t="str">
            <v>КГ</v>
          </cell>
          <cell r="C456">
            <v>0.184</v>
          </cell>
          <cell r="D456">
            <v>24131.249999999996</v>
          </cell>
          <cell r="E456">
            <v>4440.1499999999996</v>
          </cell>
        </row>
        <row r="457">
          <cell r="A457" t="str">
            <v>ОЛИФА НАТУРАЛЬНАЯ</v>
          </cell>
          <cell r="B457" t="str">
            <v>КГ</v>
          </cell>
          <cell r="C457">
            <v>6.4259999999999998E-2</v>
          </cell>
          <cell r="D457">
            <v>10000</v>
          </cell>
          <cell r="E457">
            <v>642.6</v>
          </cell>
        </row>
        <row r="458">
          <cell r="A458" t="str">
            <v>ГРУНТОВКА ГФ-021 КРАСНО-КОРИЧНЕВАЯ</v>
          </cell>
          <cell r="B458" t="str">
            <v>Т</v>
          </cell>
          <cell r="C458">
            <v>4.0558915399999999E-2</v>
          </cell>
          <cell r="D458">
            <v>18482000</v>
          </cell>
          <cell r="E458">
            <v>749609.87442280003</v>
          </cell>
        </row>
        <row r="459">
          <cell r="A459" t="str">
            <v>ГРУНТОВКА</v>
          </cell>
          <cell r="B459" t="str">
            <v>Т</v>
          </cell>
          <cell r="C459">
            <v>8.8914000000000007E-2</v>
          </cell>
          <cell r="D459">
            <v>18482000</v>
          </cell>
          <cell r="E459">
            <v>1643308.5480000002</v>
          </cell>
        </row>
        <row r="460">
          <cell r="A460" t="str">
            <v>ГРУНТОВКА БИТУМНАЯ</v>
          </cell>
          <cell r="B460" t="str">
            <v>Т</v>
          </cell>
          <cell r="C460">
            <v>3.9899999999999999E-4</v>
          </cell>
          <cell r="D460">
            <v>4999999.9999999991</v>
          </cell>
          <cell r="E460">
            <v>1994.9999999999995</v>
          </cell>
        </row>
        <row r="461">
          <cell r="A461" t="str">
            <v>ДЮБЕЛЬ-ПРОБКИ ДЛИНОЙ 65 ММ</v>
          </cell>
          <cell r="B461" t="str">
            <v>ШТ</v>
          </cell>
          <cell r="C461">
            <v>97.228200000000001</v>
          </cell>
          <cell r="D461">
            <v>544</v>
          </cell>
          <cell r="E461">
            <v>52892.140800000001</v>
          </cell>
        </row>
        <row r="462">
          <cell r="A462" t="str">
            <v>РАСТВОРИТЕЛЬ МАРКИ Р-4</v>
          </cell>
          <cell r="B462" t="str">
            <v>Т</v>
          </cell>
          <cell r="C462">
            <v>4.4108039999999999E-3</v>
          </cell>
          <cell r="D462">
            <v>36719000</v>
          </cell>
          <cell r="E462">
            <v>161960.312076</v>
          </cell>
        </row>
        <row r="463">
          <cell r="A463" t="str">
            <v>ОЛИФА КОМБИНИРОВАННАЯ К-3</v>
          </cell>
          <cell r="B463" t="str">
            <v>Т</v>
          </cell>
          <cell r="C463">
            <v>1.33986E-3</v>
          </cell>
          <cell r="D463">
            <v>10000000</v>
          </cell>
          <cell r="E463">
            <v>13398.6</v>
          </cell>
        </row>
        <row r="464">
          <cell r="A464" t="str">
            <v>КЛЕЙ "БУСТИЛАТ"</v>
          </cell>
          <cell r="B464" t="str">
            <v>Т</v>
          </cell>
          <cell r="C464">
            <v>1.205E-2</v>
          </cell>
          <cell r="D464">
            <v>33928571.428571403</v>
          </cell>
          <cell r="E464">
            <v>408839.28571428539</v>
          </cell>
        </row>
        <row r="465">
          <cell r="A465" t="str">
            <v>КЛЕЙ 88-СА</v>
          </cell>
          <cell r="B465" t="str">
            <v>КГ</v>
          </cell>
          <cell r="C465">
            <v>0.01</v>
          </cell>
          <cell r="D465">
            <v>84821.428571428565</v>
          </cell>
          <cell r="E465">
            <v>848.21428571428567</v>
          </cell>
        </row>
        <row r="466">
          <cell r="A466" t="str">
            <v>КЛЕЙ ДЛЯ ОБЛИЦОВОЧНЫХ РАБОТ (СУХАЯ СМЕСЬ)</v>
          </cell>
          <cell r="B466" t="str">
            <v>Т</v>
          </cell>
          <cell r="C466">
            <v>0.17100000000000001</v>
          </cell>
          <cell r="D466">
            <v>1150000</v>
          </cell>
          <cell r="E466">
            <v>196650.00000000003</v>
          </cell>
        </row>
        <row r="467">
          <cell r="A467" t="str">
            <v>КЛЕЙ БМК5</v>
          </cell>
          <cell r="B467" t="str">
            <v>КГ</v>
          </cell>
          <cell r="C467">
            <v>0.4</v>
          </cell>
          <cell r="D467">
            <v>22352.941176470591</v>
          </cell>
          <cell r="E467">
            <v>8941.176470588236</v>
          </cell>
        </row>
        <row r="468">
          <cell r="A468" t="str">
            <v>СУХОЙ ГИПСОВЫЙ МОНТАЖНЫЙ КЛЕЙ</v>
          </cell>
          <cell r="B468" t="str">
            <v>Т</v>
          </cell>
          <cell r="C468">
            <v>1.3050000000000001E-2</v>
          </cell>
          <cell r="D468">
            <v>1150000</v>
          </cell>
          <cell r="E468">
            <v>15007.500000000002</v>
          </cell>
        </row>
        <row r="469">
          <cell r="A469" t="str">
            <v>ЭМАЛЬ ЭП-140 ЗАЩИТНАЯ</v>
          </cell>
          <cell r="B469" t="str">
            <v>Т</v>
          </cell>
          <cell r="C469">
            <v>3.5999999999999999E-3</v>
          </cell>
          <cell r="D469">
            <v>31830000</v>
          </cell>
          <cell r="E469">
            <v>114588</v>
          </cell>
        </row>
        <row r="470">
          <cell r="A470" t="str">
            <v>ЭМАЛЬ ПФ-115 СЕРАЯ</v>
          </cell>
          <cell r="B470" t="str">
            <v>Т</v>
          </cell>
          <cell r="C470">
            <v>0.10335999999999999</v>
          </cell>
          <cell r="D470">
            <v>31830000</v>
          </cell>
          <cell r="E470">
            <v>3289948.8</v>
          </cell>
        </row>
        <row r="471">
          <cell r="A471" t="str">
            <v>ТРУБКИ МЕДНЫЕ ОТОЖЖЕННЫЕ, 6Х1,0</v>
          </cell>
          <cell r="B471" t="str">
            <v>М</v>
          </cell>
          <cell r="C471">
            <v>10</v>
          </cell>
          <cell r="D471">
            <v>0</v>
          </cell>
          <cell r="E471">
            <v>0</v>
          </cell>
        </row>
        <row r="472">
          <cell r="A472" t="str">
            <v>ТРУБКИ МЕДНЫЕ ОТОЖЖЕННЫЕ, 12Х1,0</v>
          </cell>
          <cell r="B472" t="str">
            <v>М</v>
          </cell>
          <cell r="C472">
            <v>10</v>
          </cell>
          <cell r="D472">
            <v>0</v>
          </cell>
          <cell r="E472">
            <v>0</v>
          </cell>
        </row>
        <row r="473">
          <cell r="A473" t="str">
            <v>ТРУБЫ ДРЕНАЖНЫЕ ПОЛИЭТИЛЕНОВЫЕ</v>
          </cell>
          <cell r="B473" t="str">
            <v>М</v>
          </cell>
          <cell r="C473">
            <v>10</v>
          </cell>
          <cell r="D473">
            <v>0</v>
          </cell>
          <cell r="E473">
            <v>0</v>
          </cell>
        </row>
        <row r="474">
          <cell r="A474" t="str">
            <v>ЛЕНТА С ЛИПКИМ СЛОЕМ ОБМОТОЧНАЯ</v>
          </cell>
          <cell r="B474" t="str">
            <v>М</v>
          </cell>
          <cell r="C474">
            <v>2</v>
          </cell>
          <cell r="D474">
            <v>500</v>
          </cell>
          <cell r="E474">
            <v>1000</v>
          </cell>
        </row>
        <row r="475">
          <cell r="A475" t="str">
            <v>ХОЛСТ СТЕКЛЯННЫЙ ВВГ</v>
          </cell>
          <cell r="B475" t="str">
            <v>10М2</v>
          </cell>
          <cell r="C475">
            <v>0.5776</v>
          </cell>
          <cell r="D475">
            <v>35710</v>
          </cell>
          <cell r="E475">
            <v>20626.096000000001</v>
          </cell>
        </row>
        <row r="476">
          <cell r="A476" t="str">
            <v>МАСТИКА БИТУМНО-ЛАТЕКСНАЯ КРОВЕЛЬНАЯ</v>
          </cell>
          <cell r="B476" t="str">
            <v>Т</v>
          </cell>
          <cell r="C476">
            <v>1.3679999999999999E-2</v>
          </cell>
          <cell r="D476">
            <v>8929000</v>
          </cell>
          <cell r="E476">
            <v>122148.72</v>
          </cell>
        </row>
        <row r="477">
          <cell r="A477" t="str">
            <v>МАСТИКА ГЕРМЕТИЗИРУЮЩАЯ НЕТВЕРДЕЮЩАЯ "ГЭЛАН"</v>
          </cell>
          <cell r="B477" t="str">
            <v>Т</v>
          </cell>
          <cell r="C477">
            <v>5.0090099999999999E-4</v>
          </cell>
          <cell r="D477">
            <v>89438000</v>
          </cell>
          <cell r="E477">
            <v>44799.583637999996</v>
          </cell>
        </row>
        <row r="478">
          <cell r="A478" t="str">
            <v>МАСТИКА ГЕРМЕТИЗИРУЮЩАЯ ОТВЕРЖДАЮЩАЯСЯ ОДНОКОМПОНЕНТНАЯ СТРОИТЕЛЬНАЯ "ГЕРОСТОН"</v>
          </cell>
          <cell r="B478" t="str">
            <v>Т</v>
          </cell>
          <cell r="C478">
            <v>3.0912000000000001E-3</v>
          </cell>
          <cell r="D478">
            <v>8929000</v>
          </cell>
          <cell r="E478">
            <v>27601.324800000002</v>
          </cell>
        </row>
        <row r="479">
          <cell r="A479" t="str">
            <v>МАСТИКА БИТУМНО-ПОЛИМЕРНАЯ</v>
          </cell>
          <cell r="B479" t="str">
            <v>Т</v>
          </cell>
          <cell r="C479">
            <v>0.20745</v>
          </cell>
          <cell r="D479">
            <v>8929000</v>
          </cell>
          <cell r="E479">
            <v>1852321.05</v>
          </cell>
        </row>
        <row r="480">
          <cell r="A480" t="str">
            <v>МАСТИКА ПО ПРОЕКТУ</v>
          </cell>
          <cell r="B480" t="str">
            <v>Т</v>
          </cell>
          <cell r="C480">
            <v>1.7299999999999999E-2</v>
          </cell>
          <cell r="D480">
            <v>8929000</v>
          </cell>
          <cell r="E480">
            <v>154471.69999999998</v>
          </cell>
        </row>
        <row r="481">
          <cell r="A481" t="str">
            <v>МАСЛО ИНДУСТРИАЛЬНОЕ И-20А</v>
          </cell>
          <cell r="B481" t="str">
            <v>Т</v>
          </cell>
          <cell r="C481">
            <v>3.1199999999999999E-3</v>
          </cell>
          <cell r="D481">
            <v>8522306.25</v>
          </cell>
          <cell r="E481">
            <v>26589.595499999999</v>
          </cell>
        </row>
        <row r="482">
          <cell r="A482" t="str">
            <v>ПОКОВКИ ОЦИНКОВАННЫЕ МАССОЙ 2,825 КГ</v>
          </cell>
          <cell r="B482" t="str">
            <v>Т</v>
          </cell>
          <cell r="C482">
            <v>0.133072</v>
          </cell>
          <cell r="D482">
            <v>10000000</v>
          </cell>
          <cell r="E482">
            <v>1330720</v>
          </cell>
        </row>
        <row r="483">
          <cell r="A483" t="str">
            <v>ПРОВОЛОКА КАНАТНАЯ ОЦИНКОВАННАЯ ДИАМЕТРОМ 3 ММ</v>
          </cell>
          <cell r="B483" t="str">
            <v>Т</v>
          </cell>
          <cell r="C483">
            <v>7.3999999999999996E-5</v>
          </cell>
          <cell r="D483">
            <v>8430000</v>
          </cell>
          <cell r="E483">
            <v>623.81999999999994</v>
          </cell>
        </row>
        <row r="484">
          <cell r="A484" t="str">
            <v>КАТАНКА ГОРЯЧЕКАТАНАЯ В МОТКАХ ДИАМЕТРОМ 6,3-6,5 ММ</v>
          </cell>
          <cell r="B484" t="str">
            <v>Т</v>
          </cell>
          <cell r="C484">
            <v>2.2054020000000001E-4</v>
          </cell>
          <cell r="D484">
            <v>7589286</v>
          </cell>
          <cell r="E484">
            <v>1673.7426522972</v>
          </cell>
        </row>
        <row r="485">
          <cell r="A485" t="str">
            <v>ПРОВОЛОКА СВАРОЧНАЯ ЛЕГИРОВАННАЯ ДИАМЕТРОМ 2 ММ</v>
          </cell>
          <cell r="B485" t="str">
            <v>Т</v>
          </cell>
          <cell r="C485">
            <v>3.4166000000000001E-3</v>
          </cell>
          <cell r="D485">
            <v>18227000</v>
          </cell>
          <cell r="E485">
            <v>62274.368200000004</v>
          </cell>
        </row>
        <row r="486">
          <cell r="A486" t="str">
            <v>ПРОВОЛОКА СВАРОЧНАЯ ЛЕГИРОВАННАЯ ДИАМЕТРОМ 4 ММ</v>
          </cell>
          <cell r="B486" t="str">
            <v>Т</v>
          </cell>
          <cell r="C486">
            <v>9.5799999999999998E-4</v>
          </cell>
          <cell r="D486">
            <v>18227000</v>
          </cell>
          <cell r="E486">
            <v>17461.466</v>
          </cell>
        </row>
        <row r="487">
          <cell r="A487" t="str">
            <v>ПРОВОЛОКА СТАЛЬНАЯ НИЗКОУГЛЕРОДИСТАЯ РАЗНОГО НАЗНАЧЕНИЯ ОЦИНКОВАННАЯ ДИАМЕТРОМ 1,1 ММ</v>
          </cell>
          <cell r="B487" t="str">
            <v>Т</v>
          </cell>
          <cell r="C487">
            <v>5.0000000000000001E-3</v>
          </cell>
          <cell r="D487">
            <v>8430000</v>
          </cell>
          <cell r="E487">
            <v>42150</v>
          </cell>
        </row>
        <row r="488">
          <cell r="A488" t="str">
            <v>ПРОВОЛОКА СТАЛЬНАЯ НИЗКОУГЛЕРОДИСТАЯ РАЗНОГО НАЗНАЧЕНИЯ ОЦИНКОВАННАЯ ДИАМЕТРОМ 1,6 ММ</v>
          </cell>
          <cell r="B488" t="str">
            <v>Т</v>
          </cell>
          <cell r="C488">
            <v>1.0000000000000001E-5</v>
          </cell>
          <cell r="D488">
            <v>8430000</v>
          </cell>
          <cell r="E488">
            <v>84.300000000000011</v>
          </cell>
        </row>
        <row r="489">
          <cell r="A489" t="str">
            <v>ПРОВОЛОКА СТАЛЬНАЯ НИЗКОУГЛЕРОДИСТАЯ РАЗНОГО НАЗНАЧЕНИЯ ОЦИНКОВАННАЯ ДИАМЕТРОМ 3,0 ММ</v>
          </cell>
          <cell r="B489" t="str">
            <v>Т</v>
          </cell>
          <cell r="C489">
            <v>2.0583000000000001E-2</v>
          </cell>
          <cell r="D489">
            <v>8430000</v>
          </cell>
          <cell r="E489">
            <v>173514.69</v>
          </cell>
        </row>
        <row r="490">
          <cell r="A490" t="str">
            <v>ПРОВОЛОКА СТАЛЬНАЯ НИЗКОУГЛЕРОДИСТАЯ РАЗНОГО НАЗНАЧЕНИЯ ОЦИНКОВАННАЯ ДИАМЕТРОМ 6,0-6,3 ММ</v>
          </cell>
          <cell r="B490" t="str">
            <v>Т</v>
          </cell>
          <cell r="C490">
            <v>7.4999999999999997E-3</v>
          </cell>
          <cell r="D490">
            <v>8430000</v>
          </cell>
          <cell r="E490">
            <v>63225</v>
          </cell>
        </row>
        <row r="491">
          <cell r="A491" t="str">
            <v>СЕТКА ТКАНАЯ С КВАДРАТНЫМИ ЯЧЕЙКАМИ N 05 БЕЗ ПОКРЫТИЯ</v>
          </cell>
          <cell r="B491" t="str">
            <v>М2</v>
          </cell>
          <cell r="C491">
            <v>22.6309</v>
          </cell>
          <cell r="D491">
            <v>9821</v>
          </cell>
          <cell r="E491">
            <v>222258.06890000001</v>
          </cell>
        </row>
        <row r="492">
          <cell r="A492" t="str">
            <v>ЛЕНТА СТАЛЬНАЯ УПАКОВОЧНАЯ, МЯГКАЯ, НОРМАЛЬНОЙ ТОЧНОСТИ 0,7Х20-50 ММ</v>
          </cell>
          <cell r="B492" t="str">
            <v>Т</v>
          </cell>
          <cell r="C492">
            <v>2.8091600000000001E-2</v>
          </cell>
          <cell r="D492">
            <v>9906541.0714285709</v>
          </cell>
          <cell r="E492">
            <v>278290.58916214283</v>
          </cell>
        </row>
        <row r="493">
          <cell r="A493" t="str">
            <v>ПРОФИЛИ ГНУТЫЕ СТАЛЬНЫЕ ИЗ СПЕЦИАЛЬНОГО СПЛАВА С ЗАЩИТНЫМ СЛОЕМ ИЗ ЦВЕТНОГО ПОЛИЭСТЕРА ТОЛЩИНОЙ 25 МК</v>
          </cell>
          <cell r="B493" t="str">
            <v>М</v>
          </cell>
          <cell r="C493">
            <v>705.24</v>
          </cell>
          <cell r="D493">
            <v>9018</v>
          </cell>
          <cell r="E493">
            <v>6359854.3200000003</v>
          </cell>
        </row>
        <row r="494">
          <cell r="A494" t="str">
            <v>ПРОКАТ ДЛЯ АРМИРОВАНИЯ Ж/Б КОНСТРУКЦИЙ КРУГЛЫЙ И ПЕРИОДИЧЕСКОГО ПРОФИЛЯ, ГОРЯЧЕКАТАНЫЙ И ТЕРМОМЕХАНИЧЕСКИЙ, ТЕРМИЧЕСКИ УПРОЧНЕННЫЙ КЛАСС А-I ДИАМЕТРОМ 12 ММ</v>
          </cell>
          <cell r="B494" t="str">
            <v>Т</v>
          </cell>
          <cell r="C494">
            <v>8.5999999999999998E-4</v>
          </cell>
          <cell r="D494">
            <v>7651786</v>
          </cell>
          <cell r="E494">
            <v>6580.5359600000002</v>
          </cell>
        </row>
        <row r="495">
          <cell r="A495" t="str">
            <v>СТАЛЬ ОЦИНКОВАННАЯ ЛИСТОВАЯ ТОЛЩИНА ЛИСТА 0,50 ММ</v>
          </cell>
          <cell r="B495" t="str">
            <v>Т</v>
          </cell>
          <cell r="C495">
            <v>4.0420000000000001E-4</v>
          </cell>
          <cell r="D495">
            <v>10000000</v>
          </cell>
          <cell r="E495">
            <v>4042</v>
          </cell>
        </row>
        <row r="496">
          <cell r="A496" t="str">
            <v>СТАЛЬ ПОЛОСОВАЯ СПОКОЙНАЯ МАРКИ СТ3СП, ШИРИНОЙ 50-200 ММ ТОЛЩИНОЙ 4-5 ММ</v>
          </cell>
          <cell r="B496" t="str">
            <v>Т</v>
          </cell>
          <cell r="C496">
            <v>4.0000000000000002E-4</v>
          </cell>
          <cell r="D496">
            <v>8683100</v>
          </cell>
          <cell r="E496">
            <v>3473.2400000000002</v>
          </cell>
        </row>
        <row r="497">
          <cell r="A497" t="str">
            <v>ШВЕЛЛЕРЫ N 40 СТАЛЬ МАРКИ СТ0</v>
          </cell>
          <cell r="B497" t="str">
            <v>Т</v>
          </cell>
          <cell r="C497">
            <v>1.4261599599999999E-2</v>
          </cell>
          <cell r="D497">
            <v>0</v>
          </cell>
          <cell r="E497">
            <v>0</v>
          </cell>
        </row>
        <row r="498">
          <cell r="A498" t="str">
            <v>УАЙТ-СПИРИТ</v>
          </cell>
          <cell r="B498" t="str">
            <v>Т</v>
          </cell>
          <cell r="C498">
            <v>7.6160000000000004E-3</v>
          </cell>
          <cell r="D498">
            <v>0</v>
          </cell>
          <cell r="E498">
            <v>0</v>
          </cell>
        </row>
        <row r="499">
          <cell r="A499" t="str">
            <v>УГОЛЬ ДРЕВЕСНЫЙ МАРКИ А</v>
          </cell>
          <cell r="B499" t="str">
            <v>Т</v>
          </cell>
          <cell r="C499">
            <v>3.0911999999999999E-2</v>
          </cell>
          <cell r="D499">
            <v>0</v>
          </cell>
          <cell r="E499">
            <v>0</v>
          </cell>
        </row>
        <row r="500">
          <cell r="A500" t="str">
            <v>АЦЕТИЛЕН РАСТВОРЕННЫЙ ТЕХНИЧЕСКИЙ МАРКИ А</v>
          </cell>
          <cell r="B500" t="str">
            <v>Т</v>
          </cell>
          <cell r="C500">
            <v>1.0000000000000001E-5</v>
          </cell>
          <cell r="D500">
            <v>0</v>
          </cell>
          <cell r="E500">
            <v>0</v>
          </cell>
        </row>
        <row r="501">
          <cell r="A501" t="str">
            <v>КИСЛОРОД ТЕХНИЧЕСКИЙ ГАЗООБРАЗНЫЙ</v>
          </cell>
          <cell r="B501" t="str">
            <v>М3</v>
          </cell>
          <cell r="C501">
            <v>21.4152196</v>
          </cell>
          <cell r="D501">
            <v>4763.3928571428569</v>
          </cell>
          <cell r="E501">
            <v>102009.1040767857</v>
          </cell>
        </row>
        <row r="502">
          <cell r="A502" t="str">
            <v>НАТР ЕДКИЙ (СОДА КАУСТИЧЕСКАЯ) ТЕХНИЧЕСКИЙ МАРКИ ГД</v>
          </cell>
          <cell r="B502" t="str">
            <v>Т</v>
          </cell>
          <cell r="C502">
            <v>1.1E-4</v>
          </cell>
          <cell r="D502">
            <v>0</v>
          </cell>
          <cell r="E502">
            <v>0</v>
          </cell>
        </row>
        <row r="503">
          <cell r="A503" t="str">
            <v>КСИЛОЛ НЕФТЯНОЙ МАРКИ А</v>
          </cell>
          <cell r="B503" t="str">
            <v>Т</v>
          </cell>
          <cell r="C503">
            <v>7.6020000000000003E-3</v>
          </cell>
          <cell r="D503">
            <v>0</v>
          </cell>
          <cell r="E503">
            <v>0</v>
          </cell>
        </row>
        <row r="504">
          <cell r="A504" t="str">
            <v>КАНИФОЛЬ СОСНОВАЯ</v>
          </cell>
          <cell r="B504" t="str">
            <v>КГ</v>
          </cell>
          <cell r="C504">
            <v>1.0999999999999999E-2</v>
          </cell>
          <cell r="D504">
            <v>0</v>
          </cell>
          <cell r="E504">
            <v>0</v>
          </cell>
        </row>
        <row r="505">
          <cell r="A505" t="str">
            <v>ПОРТЛАНДЦЕМЕНТ ОБЩЕСТРОИТЕЛЬНОГО НАЗНАЧЕНИЯ БЕЗДОБАВОЧНЫЙ МАРКИ 500</v>
          </cell>
          <cell r="B505" t="str">
            <v>Т</v>
          </cell>
          <cell r="C505">
            <v>8.9999999999999993E-3</v>
          </cell>
          <cell r="D505">
            <v>544643</v>
          </cell>
          <cell r="E505">
            <v>4901.7869999999994</v>
          </cell>
        </row>
        <row r="506">
          <cell r="A506" t="str">
            <v>ЦЕМЕНТ ГИПСОГЛИНОЗЕМИСТЫЙ РАСШИРЯЮЩИЙСЯ</v>
          </cell>
          <cell r="B506" t="str">
            <v>Т</v>
          </cell>
          <cell r="C506">
            <v>2.0000000000000001E-4</v>
          </cell>
          <cell r="D506">
            <v>544643</v>
          </cell>
          <cell r="E506">
            <v>108.9286</v>
          </cell>
        </row>
        <row r="507">
          <cell r="A507" t="str">
            <v>ШУРУПЫ С ПОЛУКРУГЛОЙ ГОЛОВКОЙ 2,5Х20 ММ</v>
          </cell>
          <cell r="B507" t="str">
            <v>Т</v>
          </cell>
          <cell r="C507">
            <v>1.5999999999999999E-5</v>
          </cell>
          <cell r="D507">
            <v>16072000</v>
          </cell>
          <cell r="E507">
            <v>257.15199999999999</v>
          </cell>
        </row>
        <row r="508">
          <cell r="A508" t="str">
            <v>ШУРУПЫ С ПОЛУКРУГЛОЙ ГОЛОВКОЙ 4Х40 ММ</v>
          </cell>
          <cell r="B508" t="str">
            <v>Т</v>
          </cell>
          <cell r="C508">
            <v>3.5530000000000002E-3</v>
          </cell>
          <cell r="D508">
            <v>16072000</v>
          </cell>
          <cell r="E508">
            <v>57103.816000000006</v>
          </cell>
        </row>
        <row r="509">
          <cell r="A509" t="str">
            <v>ЭЛЕКТРОДЫ ДИАМЕТРОМ 4 ММ Э42</v>
          </cell>
          <cell r="B509" t="str">
            <v>Т</v>
          </cell>
          <cell r="C509">
            <v>1.4923962000000001E-2</v>
          </cell>
          <cell r="D509">
            <v>17900000</v>
          </cell>
          <cell r="E509">
            <v>267138.91980000003</v>
          </cell>
        </row>
        <row r="510">
          <cell r="A510" t="str">
            <v>ЭЛЕКТРОДЫ ДИАМЕТРОМ 4 ММ Э46</v>
          </cell>
          <cell r="B510" t="str">
            <v>Т</v>
          </cell>
          <cell r="C510">
            <v>6.1016620000000001E-2</v>
          </cell>
          <cell r="D510">
            <v>17900000</v>
          </cell>
          <cell r="E510">
            <v>1092197.4979999999</v>
          </cell>
        </row>
        <row r="511">
          <cell r="A511" t="str">
            <v>ЭЛЕКТРОДЫ ДИАМЕТРОМ 4 ММ Э55</v>
          </cell>
          <cell r="B511" t="str">
            <v>Т</v>
          </cell>
          <cell r="C511">
            <v>2.2193999999999998E-2</v>
          </cell>
          <cell r="D511">
            <v>17900000</v>
          </cell>
          <cell r="E511">
            <v>397272.6</v>
          </cell>
        </row>
        <row r="512">
          <cell r="A512" t="str">
            <v>ЭЛЕКТРОДЫ ДИАМЕТРОМ 5 ММ Э42А</v>
          </cell>
          <cell r="B512" t="str">
            <v>Т</v>
          </cell>
          <cell r="C512">
            <v>3.1359434999999998E-2</v>
          </cell>
          <cell r="D512">
            <v>17900000</v>
          </cell>
          <cell r="E512">
            <v>561333.88650000002</v>
          </cell>
        </row>
        <row r="513">
          <cell r="A513" t="str">
            <v>ЭЛЕКТРОДЫ ДИАМЕТРОМ 6 ММ Э42</v>
          </cell>
          <cell r="B513" t="str">
            <v>Т</v>
          </cell>
          <cell r="C513">
            <v>3.5063999999999998E-3</v>
          </cell>
          <cell r="D513">
            <v>17900000</v>
          </cell>
          <cell r="E513">
            <v>62764.56</v>
          </cell>
        </row>
        <row r="514">
          <cell r="A514" t="str">
            <v>ЭЛЕКТРОДЫ ДИАМЕТРОМ 4 ММ Э42А</v>
          </cell>
          <cell r="B514" t="str">
            <v>КГ</v>
          </cell>
          <cell r="C514">
            <v>13.468999999999999</v>
          </cell>
          <cell r="D514">
            <v>17900</v>
          </cell>
          <cell r="E514">
            <v>241095.09999999998</v>
          </cell>
        </row>
        <row r="515">
          <cell r="A515" t="str">
            <v>КАНАТЫ ПЕНЬКОВЫЕ ПРОПИТАННЫЕ</v>
          </cell>
          <cell r="B515" t="str">
            <v>Т</v>
          </cell>
          <cell r="C515">
            <v>7.3513400000000003E-4</v>
          </cell>
          <cell r="D515">
            <v>0</v>
          </cell>
          <cell r="E515">
            <v>0</v>
          </cell>
        </row>
        <row r="516">
          <cell r="A516" t="str">
            <v>РОЛИ СВИНЦОВЫЕ, МАРКИ С1 ТОЛЩИНОЙ 1,0 ММ</v>
          </cell>
          <cell r="B516" t="str">
            <v>Т</v>
          </cell>
          <cell r="C516">
            <v>2.2960000000000001E-2</v>
          </cell>
          <cell r="D516">
            <v>29645699.999999996</v>
          </cell>
          <cell r="E516">
            <v>680665.272</v>
          </cell>
        </row>
        <row r="517">
          <cell r="A517" t="str">
            <v>КАРБОРУНД</v>
          </cell>
          <cell r="B517" t="str">
            <v>КГ</v>
          </cell>
          <cell r="C517">
            <v>13.034560000000001</v>
          </cell>
          <cell r="D517">
            <v>12053.571428571428</v>
          </cell>
          <cell r="E517">
            <v>157113</v>
          </cell>
        </row>
        <row r="518">
          <cell r="A518" t="str">
            <v>ШКУРКА ШЛИФОВАЛЬНАЯ ДВУХСЛОЙНАЯ С ЗЕРНИСТОСТЬЮ 40/25</v>
          </cell>
          <cell r="B518" t="str">
            <v>М2</v>
          </cell>
          <cell r="C518">
            <v>4.058376</v>
          </cell>
          <cell r="D518">
            <v>34955.357142857138</v>
          </cell>
          <cell r="E518">
            <v>141861.98249999998</v>
          </cell>
        </row>
        <row r="519">
          <cell r="A519" t="str">
            <v>НИТКИ ШВЕЙНЫЕ</v>
          </cell>
          <cell r="B519" t="str">
            <v>КГ</v>
          </cell>
          <cell r="C519">
            <v>0.3362</v>
          </cell>
          <cell r="D519">
            <v>0</v>
          </cell>
          <cell r="E519">
            <v>0</v>
          </cell>
        </row>
        <row r="520">
          <cell r="A520" t="str">
            <v>ОЧЕС ЛЬНЯНОЙ</v>
          </cell>
          <cell r="B520" t="str">
            <v>КГ</v>
          </cell>
          <cell r="C520">
            <v>1.2894600000000001</v>
          </cell>
          <cell r="D520">
            <v>0</v>
          </cell>
          <cell r="E520">
            <v>0</v>
          </cell>
        </row>
        <row r="521">
          <cell r="A521" t="str">
            <v>ЛЕСОМАТЕРИАЛЫ КРУГЛЫЕ ХВОЙНЫХ ПОРОД. ЛЕСОМАТЕРИАЛЫ ДЛЯ СТРОИТЕЛЬСТВА ДЛИНОЙ 3-6,5 М, ДИАМЕТРОМ 14-24 СМ</v>
          </cell>
          <cell r="B521" t="str">
            <v>М3</v>
          </cell>
          <cell r="C521">
            <v>2.9499999999999999E-3</v>
          </cell>
          <cell r="D521">
            <v>3638392.8571428568</v>
          </cell>
          <cell r="E521">
            <v>10733.258928571428</v>
          </cell>
        </row>
        <row r="522">
          <cell r="A522" t="str">
            <v>ПИЛОМАТЕРИАЛЫ ХВОЙНЫХ ПОРОД. БРУСКИ ОБРЕЗНЫЕ ДЛИНОЙ 4-6,5 М, ШИРИНОЙ 75-150 ММ, ТОЛЩИНОЙ 40-75 ММ I СОРТА</v>
          </cell>
          <cell r="B522" t="str">
            <v>М3</v>
          </cell>
          <cell r="C522">
            <v>7.5718801999999997E-3</v>
          </cell>
          <cell r="D522">
            <v>3638392.8571428568</v>
          </cell>
          <cell r="E522">
            <v>27549.474834821423</v>
          </cell>
        </row>
        <row r="523">
          <cell r="A523" t="str">
            <v>ПИЛОМАТЕРИАЛЫ ХВОЙНЫХ ПОРОД. ДОСКИ НЕОБРЕЗНЫЕ ДЛИНОЙ 2-3,75 М, ВСЕ ШИРИНЫ, ТОЛЩИНОЙ 32-40 ММ II СОРТА</v>
          </cell>
          <cell r="B523" t="str">
            <v>М3</v>
          </cell>
          <cell r="C523">
            <v>1.1076799999999999E-2</v>
          </cell>
          <cell r="D523">
            <v>3638392.8571428568</v>
          </cell>
          <cell r="E523">
            <v>40301.749999999993</v>
          </cell>
        </row>
        <row r="524">
          <cell r="A524" t="str">
            <v>ПИЛОМАТЕРИАЛЫ ХВОЙНЫХ ПОРОД. ДОСКИ НЕОБРЕЗНЫЕ ДЛИНОЙ 2-3,75 М, ВСЕ ШИРИНЫ, ТОЛЩИНОЙ 32-40 ММ IV СОРТА</v>
          </cell>
          <cell r="B524" t="str">
            <v>М3</v>
          </cell>
          <cell r="C524">
            <v>6.8399999999999997E-3</v>
          </cell>
          <cell r="D524">
            <v>3638392.8571428568</v>
          </cell>
          <cell r="E524">
            <v>24886.607142857141</v>
          </cell>
        </row>
        <row r="525">
          <cell r="A525" t="str">
            <v>ТРУБЫ СТАЛЬНЫЕ ЭЛЕКТРОСВАРНЫЕ ПРЯМОШОВНЫЕ СО СНЯТОЙ ФАСКОЙ ДИАМЕТРОМ ОТ 20 ДО 377 ММ ИЗ СТАЛИ МАРОК БСТ2КП-БСТ4КП И БСТ2ПС-БСТ4ПС НАРУЖНЫЙ ДИАМЕТР 57 ММ ТОЛЩИНА СТЕНКИ 3,5 ММ</v>
          </cell>
          <cell r="B525" t="str">
            <v>М</v>
          </cell>
          <cell r="C525">
            <v>64</v>
          </cell>
          <cell r="D525">
            <v>44540</v>
          </cell>
          <cell r="E525">
            <v>2850560</v>
          </cell>
        </row>
        <row r="526">
          <cell r="A526" t="str">
            <v>ТРУБЫ ЭЛЕКТРОСВАРНЫЕ ПРЯМОШОВНЫЕ СО СНЯТОЙ ФАСКОЙ ИЗ СТАЛИ БСТ2КП-БСТЧКП 114Х4 ММ</v>
          </cell>
          <cell r="B526" t="str">
            <v>М</v>
          </cell>
          <cell r="C526">
            <v>4.8</v>
          </cell>
          <cell r="D526">
            <v>99293</v>
          </cell>
          <cell r="E526">
            <v>476606.39999999997</v>
          </cell>
        </row>
        <row r="527">
          <cell r="A527" t="str">
            <v>ТРУБЫ СТАЛЬНЫЕ ЭЛЕКТРОСВАРНЫЕ ПРЯМОШОВНЫЕ СО СНЯТОЙ ФАСКОЙ ДИАМЕТРОМ ОТ 20 ДО 377 ММ ИЗ СТАЛИ МАРОК БСТ2КП-БСТ4КП И БСТ2ПС-БСТ4ПС НАРУЖНЫЙ ДИАМЕТР 159 ММ ТОЛЩИНА СТЕНКИ 4,5 ММ</v>
          </cell>
          <cell r="B527" t="str">
            <v>М</v>
          </cell>
          <cell r="C527">
            <v>9</v>
          </cell>
          <cell r="D527">
            <v>156978</v>
          </cell>
          <cell r="E527">
            <v>1412802</v>
          </cell>
        </row>
        <row r="528">
          <cell r="A528" t="str">
            <v>ТРУБЫ СТАЛЬНЫЕ БЕСШОВНЫЕ ГОРЯЧЕДЕФОРМИРОВАННЫЕ СО СНЯТОЙ ФАСКОЙ ИЗ СТАЛИ МАРКИ 15,20 ГОСТ 8732-78, 133ХЧ ММ</v>
          </cell>
          <cell r="B528" t="str">
            <v>М</v>
          </cell>
          <cell r="C528">
            <v>1.32</v>
          </cell>
          <cell r="D528">
            <v>116510</v>
          </cell>
          <cell r="E528">
            <v>153793.20000000001</v>
          </cell>
        </row>
        <row r="529">
          <cell r="A529" t="str">
            <v>КОРОБ ПХВ 16Х16</v>
          </cell>
          <cell r="B529" t="str">
            <v>М</v>
          </cell>
          <cell r="C529">
            <v>1</v>
          </cell>
          <cell r="D529">
            <v>1473</v>
          </cell>
          <cell r="E529">
            <v>1473</v>
          </cell>
        </row>
        <row r="530">
          <cell r="A530" t="str">
            <v>КОРОБ ПХВ 40Х60</v>
          </cell>
          <cell r="B530" t="str">
            <v>М</v>
          </cell>
          <cell r="C530">
            <v>4</v>
          </cell>
          <cell r="D530">
            <v>7589</v>
          </cell>
          <cell r="E530">
            <v>30356</v>
          </cell>
        </row>
        <row r="531">
          <cell r="A531" t="str">
            <v>КАРБИД КАЛЬЦИЯ</v>
          </cell>
          <cell r="B531" t="str">
            <v>КГ</v>
          </cell>
          <cell r="C531">
            <v>24.8202</v>
          </cell>
          <cell r="D531">
            <v>16205.357142857141</v>
          </cell>
          <cell r="E531">
            <v>402220.20535714284</v>
          </cell>
        </row>
        <row r="532">
          <cell r="A532" t="str">
            <v>МУКА АНДЕЗИТОВАЯ КИСЛОТОУПОРНАЯ МАРКА А</v>
          </cell>
          <cell r="B532" t="str">
            <v>Т</v>
          </cell>
          <cell r="C532">
            <v>1.449E-3</v>
          </cell>
          <cell r="D532">
            <v>0</v>
          </cell>
          <cell r="E532">
            <v>0</v>
          </cell>
        </row>
        <row r="533">
          <cell r="A533" t="str">
            <v>СТАЛЬ ОЦИНКОВАННАЯ ЛИСТОВАЯ ТОЛЩИНА ЛИСТА 0,8 ММ</v>
          </cell>
          <cell r="B533" t="str">
            <v>Т</v>
          </cell>
          <cell r="C533">
            <v>3.6932199999999998E-2</v>
          </cell>
          <cell r="D533">
            <v>9999999.9999999981</v>
          </cell>
          <cell r="E533">
            <v>369321.99999999994</v>
          </cell>
        </row>
        <row r="534">
          <cell r="A534" t="str">
            <v>ДЮБЕЛИ МОНТАЖНЫЕ</v>
          </cell>
          <cell r="B534" t="str">
            <v>10 ШТ</v>
          </cell>
          <cell r="C534">
            <v>15.7</v>
          </cell>
          <cell r="D534">
            <v>5440</v>
          </cell>
          <cell r="E534">
            <v>85408</v>
          </cell>
        </row>
        <row r="535">
          <cell r="A535" t="str">
            <v>ВИНТЫ САМОНАРЕЗАЮЩИЕ ОЦИНКОВАННЫЕ</v>
          </cell>
          <cell r="B535" t="str">
            <v>Т</v>
          </cell>
          <cell r="C535">
            <v>1.462E-3</v>
          </cell>
          <cell r="D535">
            <v>18485000</v>
          </cell>
          <cell r="E535">
            <v>27025.07</v>
          </cell>
        </row>
        <row r="536">
          <cell r="A536" t="str">
            <v>БОЛТЫ С ГАЙКАМИ И ШАЙБАМИ ОЦИНКОВАННЫЕ, ДИАМЕТР 12 ММ</v>
          </cell>
          <cell r="B536" t="str">
            <v>КГ</v>
          </cell>
          <cell r="C536">
            <v>0.40200000000000002</v>
          </cell>
          <cell r="D536">
            <v>15402</v>
          </cell>
          <cell r="E536">
            <v>6191.6040000000003</v>
          </cell>
        </row>
        <row r="537">
          <cell r="A537" t="str">
            <v>ПРОВОЛОКА ВЯЗАЛЬНАЯ</v>
          </cell>
          <cell r="B537" t="str">
            <v>Т</v>
          </cell>
          <cell r="C537">
            <v>8.4652400000000006E-3</v>
          </cell>
          <cell r="D537">
            <v>10714285.714285713</v>
          </cell>
          <cell r="E537">
            <v>90699</v>
          </cell>
        </row>
        <row r="538">
          <cell r="A538" t="str">
            <v>БРЕЗЕНТ</v>
          </cell>
          <cell r="B538" t="str">
            <v>М2</v>
          </cell>
          <cell r="C538">
            <v>1.4160000000000001E-2</v>
          </cell>
          <cell r="D538">
            <v>0</v>
          </cell>
          <cell r="E538">
            <v>0</v>
          </cell>
        </row>
        <row r="539">
          <cell r="A539" t="str">
            <v>ВЕТОШЬ</v>
          </cell>
          <cell r="B539" t="str">
            <v>КГ</v>
          </cell>
          <cell r="C539">
            <v>2.2682739999999999</v>
          </cell>
          <cell r="D539">
            <v>5000</v>
          </cell>
          <cell r="E539">
            <v>11341.369999999999</v>
          </cell>
        </row>
        <row r="540">
          <cell r="A540" t="str">
            <v>ВАЗЕЛИН ТЕХНИЧЕСКИЙ</v>
          </cell>
          <cell r="B540" t="str">
            <v>КГ</v>
          </cell>
          <cell r="C540">
            <v>1.8839999999999999</v>
          </cell>
          <cell r="D540">
            <v>0</v>
          </cell>
          <cell r="E540">
            <v>0</v>
          </cell>
        </row>
        <row r="541">
          <cell r="A541" t="str">
            <v>ДЕТАЛИ КРЕПЛЕНИЯ</v>
          </cell>
          <cell r="B541" t="str">
            <v>Т</v>
          </cell>
          <cell r="C541">
            <v>6.4400000000000004E-4</v>
          </cell>
          <cell r="D541">
            <v>9906541.0714285709</v>
          </cell>
          <cell r="E541">
            <v>6379.8124500000004</v>
          </cell>
        </row>
        <row r="542">
          <cell r="A542" t="str">
            <v>ДЕТАЛИ ПОКРЫТИЯ ИЗ ОЦИНКОВАННОЙ СТАЛИ</v>
          </cell>
          <cell r="B542" t="str">
            <v>М2</v>
          </cell>
          <cell r="C542">
            <v>104.92</v>
          </cell>
          <cell r="D542">
            <v>60328.57142857142</v>
          </cell>
          <cell r="E542">
            <v>6329673.7142857136</v>
          </cell>
        </row>
        <row r="543">
          <cell r="A543" t="str">
            <v>КРОНШТЕЙНЫ</v>
          </cell>
          <cell r="B543" t="str">
            <v>КГ</v>
          </cell>
          <cell r="C543">
            <v>10</v>
          </cell>
          <cell r="D543">
            <v>8482.1428571428569</v>
          </cell>
          <cell r="E543">
            <v>84821.428571428565</v>
          </cell>
        </row>
        <row r="544">
          <cell r="A544" t="str">
            <v>ПРОВОЛОКА СТАЛЬНАЯ НИЗКОУГЛЕРОДИСТАЯ ОБЩЕГО НАЗНАЧЕНИЯ, ДИАМЕТРОМ 0,8 ММ</v>
          </cell>
          <cell r="B544" t="str">
            <v>КГ</v>
          </cell>
          <cell r="C544">
            <v>1.25</v>
          </cell>
          <cell r="D544">
            <v>8430</v>
          </cell>
          <cell r="E544">
            <v>10537.5</v>
          </cell>
        </row>
        <row r="545">
          <cell r="A545" t="str">
            <v>СТАЛЬ ПОЛОСОВАЯ КИПЯЩАЯ 40Х4 ММ</v>
          </cell>
          <cell r="B545" t="str">
            <v>Т</v>
          </cell>
          <cell r="C545">
            <v>0.1105</v>
          </cell>
          <cell r="D545">
            <v>8683100</v>
          </cell>
          <cell r="E545">
            <v>959482.55</v>
          </cell>
        </row>
        <row r="546">
          <cell r="A546" t="str">
            <v>ТАЛЬК МОЛОТЫЙ СОРТ 1</v>
          </cell>
          <cell r="B546" t="str">
            <v>Т</v>
          </cell>
          <cell r="C546">
            <v>2.0600000000000002E-3</v>
          </cell>
          <cell r="D546">
            <v>3749999.9999999995</v>
          </cell>
          <cell r="E546">
            <v>7725</v>
          </cell>
        </row>
        <row r="547">
          <cell r="A547" t="str">
            <v>ТКАНЬ МЕШОЧНАЯ</v>
          </cell>
          <cell r="B547" t="str">
            <v>10М2</v>
          </cell>
          <cell r="C547">
            <v>3.6579999999999998E-3</v>
          </cell>
          <cell r="D547">
            <v>55000</v>
          </cell>
          <cell r="E547">
            <v>201.19</v>
          </cell>
        </row>
        <row r="548">
          <cell r="A548" t="str">
            <v>БУР СВЕРЛО ДИАМЕТР ПО ПРОЕКТУ</v>
          </cell>
          <cell r="B548" t="str">
            <v>ШТ</v>
          </cell>
          <cell r="C548">
            <v>6.7030000000000003</v>
          </cell>
          <cell r="D548">
            <v>11602.678571428571</v>
          </cell>
          <cell r="E548">
            <v>77772.75446428571</v>
          </cell>
        </row>
        <row r="549">
          <cell r="A549" t="str">
            <v>ШЛИФКРУГИ</v>
          </cell>
          <cell r="B549" t="str">
            <v>ШТ</v>
          </cell>
          <cell r="C549">
            <v>7.8081513999999999</v>
          </cell>
          <cell r="D549">
            <v>10000</v>
          </cell>
          <cell r="E549">
            <v>78081.513999999996</v>
          </cell>
        </row>
        <row r="550">
          <cell r="A550" t="str">
            <v>КРУГ ОТРЕЗНОЙ</v>
          </cell>
          <cell r="B550" t="str">
            <v>ШТ</v>
          </cell>
          <cell r="C550">
            <v>0.60465999999999998</v>
          </cell>
          <cell r="D550">
            <v>10000</v>
          </cell>
          <cell r="E550">
            <v>6046.5999999999995</v>
          </cell>
        </row>
        <row r="551">
          <cell r="A551" t="str">
            <v>ПОРОШОК ПОЛИРУЮЩИЙ</v>
          </cell>
          <cell r="B551" t="str">
            <v>КГ</v>
          </cell>
          <cell r="C551">
            <v>2.5760000000000002E-2</v>
          </cell>
          <cell r="D551">
            <v>0</v>
          </cell>
          <cell r="E551">
            <v>0</v>
          </cell>
        </row>
        <row r="552">
          <cell r="A552" t="str">
            <v>СМЕСЬ СУХАЯ ДЛЯ ЗАДЕЛКИ ШВОВ</v>
          </cell>
          <cell r="B552" t="str">
            <v>Т</v>
          </cell>
          <cell r="C552">
            <v>2.2800000000000001E-2</v>
          </cell>
          <cell r="D552">
            <v>6161000</v>
          </cell>
          <cell r="E552">
            <v>140470.80000000002</v>
          </cell>
        </row>
        <row r="553">
          <cell r="A553" t="str">
            <v>ПРОПАН-БУТАН, СМЕСЬ ТЕХНИЧЕСКАЯ</v>
          </cell>
          <cell r="B553" t="str">
            <v>КГ</v>
          </cell>
          <cell r="C553">
            <v>28.649084599999998</v>
          </cell>
          <cell r="D553">
            <v>6164.9848214285703</v>
          </cell>
          <cell r="E553">
            <v>176621.17170682299</v>
          </cell>
        </row>
        <row r="554">
          <cell r="A554" t="str">
            <v>ПРОКЛАДКИ РЕЗИНОВЫЕ (ПЛАСТИНА ТЕХНИЧЕСКАЯ ПРЕССОВАННАЯ)</v>
          </cell>
          <cell r="B554" t="str">
            <v>КГ</v>
          </cell>
          <cell r="C554">
            <v>2.1098300000000001</v>
          </cell>
          <cell r="D554">
            <v>27000</v>
          </cell>
          <cell r="E554">
            <v>56965.41</v>
          </cell>
        </row>
        <row r="555">
          <cell r="A555" t="str">
            <v>БИРКИ МАРКИРОВОЧНЫЕ</v>
          </cell>
          <cell r="B555" t="str">
            <v>100ШТ</v>
          </cell>
          <cell r="C555">
            <v>1.4755799999999999</v>
          </cell>
          <cell r="D555">
            <v>44600</v>
          </cell>
          <cell r="E555">
            <v>65810.868000000002</v>
          </cell>
        </row>
        <row r="556">
          <cell r="A556" t="str">
            <v>БИРКИ-ОКОНЦЕВАТЕЛИ</v>
          </cell>
          <cell r="B556" t="str">
            <v>100ШТ</v>
          </cell>
          <cell r="C556">
            <v>9.4434000000000005</v>
          </cell>
          <cell r="D556">
            <v>44600</v>
          </cell>
          <cell r="E556">
            <v>421175.64</v>
          </cell>
        </row>
        <row r="557">
          <cell r="A557" t="str">
            <v>ВТУЛКИ ИЗОЛИРУЮЩИЕ</v>
          </cell>
          <cell r="B557" t="str">
            <v>ШТ</v>
          </cell>
          <cell r="C557">
            <v>77</v>
          </cell>
          <cell r="D557">
            <v>963.392857142857</v>
          </cell>
          <cell r="E557">
            <v>74181.249999999985</v>
          </cell>
        </row>
        <row r="558">
          <cell r="A558" t="str">
            <v>Шурупы самонарезающие остроконечные, диаметр 3,5 мм, длина 35 мм</v>
          </cell>
          <cell r="B558" t="str">
            <v>ШТ</v>
          </cell>
          <cell r="C558">
            <v>69.432000000000002</v>
          </cell>
          <cell r="D558">
            <v>175.02500000000001</v>
          </cell>
          <cell r="E558">
            <v>12152.335800000001</v>
          </cell>
        </row>
        <row r="559">
          <cell r="A559" t="str">
            <v>ГАЙКИ УСТАНОВОЧНЫЕ ЗАЗЕМЛЯЮЩИЕ</v>
          </cell>
          <cell r="B559" t="str">
            <v>100ШТ</v>
          </cell>
          <cell r="C559">
            <v>2.9460000000000002</v>
          </cell>
          <cell r="D559">
            <v>237924.10714285713</v>
          </cell>
          <cell r="E559">
            <v>700924.41964285716</v>
          </cell>
        </row>
        <row r="560">
          <cell r="A560" t="str">
            <v>ДЕРЖАТЕЛЬ СВЕТИЛЬНИКА</v>
          </cell>
          <cell r="B560" t="str">
            <v>10ШТ</v>
          </cell>
          <cell r="C560">
            <v>11.39</v>
          </cell>
          <cell r="D560">
            <v>13392.857142857141</v>
          </cell>
          <cell r="E560">
            <v>152544.64285714284</v>
          </cell>
        </row>
        <row r="561">
          <cell r="A561" t="str">
            <v>ЗАГЛУШКИ</v>
          </cell>
          <cell r="B561" t="str">
            <v>10ШТ</v>
          </cell>
          <cell r="C561">
            <v>5.59</v>
          </cell>
          <cell r="D561">
            <v>6350</v>
          </cell>
          <cell r="E561">
            <v>35496.5</v>
          </cell>
        </row>
        <row r="562">
          <cell r="A562" t="str">
            <v>КНОПКИ МОНТАЖНЫЕ</v>
          </cell>
          <cell r="B562" t="str">
            <v>1000ШТ</v>
          </cell>
          <cell r="C562">
            <v>1.365184</v>
          </cell>
          <cell r="D562">
            <v>396666.42857142858</v>
          </cell>
          <cell r="E562">
            <v>541522.66162285709</v>
          </cell>
        </row>
        <row r="563">
          <cell r="A563" t="str">
            <v>ЗАЖИМ ЛЮСТРОВЫЙ</v>
          </cell>
          <cell r="B563" t="str">
            <v>ШТ</v>
          </cell>
          <cell r="C563">
            <v>12.24</v>
          </cell>
          <cell r="D563">
            <v>2103.75</v>
          </cell>
          <cell r="E563">
            <v>25749.9</v>
          </cell>
        </row>
        <row r="564">
          <cell r="A564" t="str">
            <v>КЛЕЙ "АРМОФЛЕКС" 520</v>
          </cell>
          <cell r="B564" t="str">
            <v>Л</v>
          </cell>
          <cell r="C564">
            <v>1.5872999999999999</v>
          </cell>
          <cell r="D564">
            <v>214040</v>
          </cell>
          <cell r="E564">
            <v>339745.69199999998</v>
          </cell>
        </row>
        <row r="565">
          <cell r="A565" t="str">
            <v>ОЧИСТИТЕЛЬ ДЛЯ КЛЕЯ "АРМОФЛЕКС"</v>
          </cell>
          <cell r="B565" t="str">
            <v>Л</v>
          </cell>
          <cell r="C565">
            <v>0.222</v>
          </cell>
          <cell r="D565">
            <v>162423</v>
          </cell>
          <cell r="E565">
            <v>36057.906000000003</v>
          </cell>
        </row>
        <row r="566">
          <cell r="A566" t="str">
            <v>КРАСКА "АРМОФИНИШ"</v>
          </cell>
          <cell r="B566" t="str">
            <v>Л</v>
          </cell>
          <cell r="C566">
            <v>15.9618</v>
          </cell>
          <cell r="D566">
            <v>177027.06666666668</v>
          </cell>
          <cell r="E566">
            <v>2825670.6327200001</v>
          </cell>
        </row>
        <row r="567">
          <cell r="A567" t="str">
            <v>ЛЕНТА САМОКЛЕЯЩАЯСЯ "АРМОФЛЕКС" 3Х50 ММ</v>
          </cell>
          <cell r="B567" t="str">
            <v>М</v>
          </cell>
          <cell r="C567">
            <v>166.5</v>
          </cell>
          <cell r="D567">
            <v>1505.01</v>
          </cell>
          <cell r="E567">
            <v>250584.16500000001</v>
          </cell>
        </row>
        <row r="568">
          <cell r="A568" t="str">
            <v>ТРУБКИ ИЗ ВСПЕНЕННОГО КАУЧУКА, ПОЛИЭТИЛЕНА</v>
          </cell>
          <cell r="B568" t="str">
            <v>М</v>
          </cell>
          <cell r="C568">
            <v>20</v>
          </cell>
          <cell r="D568">
            <v>750</v>
          </cell>
          <cell r="E568">
            <v>15000</v>
          </cell>
        </row>
        <row r="569">
          <cell r="A569" t="str">
            <v>КЛИПСЫ (ЗАЖИМЫ)</v>
          </cell>
          <cell r="B569" t="str">
            <v>ШТ</v>
          </cell>
          <cell r="C569">
            <v>333</v>
          </cell>
          <cell r="D569">
            <v>339</v>
          </cell>
          <cell r="E569">
            <v>112887</v>
          </cell>
        </row>
        <row r="570">
          <cell r="A570" t="str">
            <v>ЛИСТЫ АЛЮМИНИЕВЫЕ МАРКИ АД1Н, ТОЛЩИНОЙ 0,5 ММ</v>
          </cell>
          <cell r="B570" t="str">
            <v>КГ</v>
          </cell>
          <cell r="C570">
            <v>0.36630000000000001</v>
          </cell>
          <cell r="D570">
            <v>26411.000892857141</v>
          </cell>
          <cell r="E570">
            <v>9674.3496270535707</v>
          </cell>
        </row>
        <row r="571">
          <cell r="A571" t="str">
            <v>МУФТА</v>
          </cell>
          <cell r="B571" t="str">
            <v>ШТ</v>
          </cell>
          <cell r="C571">
            <v>5.4</v>
          </cell>
          <cell r="D571">
            <v>3571.4285714285711</v>
          </cell>
          <cell r="E571">
            <v>19285.714285714286</v>
          </cell>
        </row>
        <row r="572">
          <cell r="A572" t="str">
            <v>СКОБЫ</v>
          </cell>
          <cell r="B572" t="str">
            <v>10ШТ</v>
          </cell>
          <cell r="C572">
            <v>161.34299999999999</v>
          </cell>
          <cell r="D572">
            <v>1500</v>
          </cell>
          <cell r="E572">
            <v>242014.49999999997</v>
          </cell>
        </row>
        <row r="573">
          <cell r="A573" t="str">
            <v>ТРУБОПРОВОДЫ КАНАЛИЗАЦИИ ИЗ ПОЛИЭТИЛЕНОВЫХ ТРУБ, ДИАМЕТРОМ 50 ММ</v>
          </cell>
          <cell r="B573" t="str">
            <v>М</v>
          </cell>
          <cell r="C573">
            <v>1.996</v>
          </cell>
          <cell r="D573">
            <v>16875</v>
          </cell>
          <cell r="E573">
            <v>33682.5</v>
          </cell>
        </row>
        <row r="574">
          <cell r="A574" t="str">
            <v>ТРУБОПРОВОДЫ КАНАЛИЗАЦИИ ИЗ ПОЛИЭТИЛЕНОВЫХ ТРУБ, ДИАМЕТРОМ 110 ММ</v>
          </cell>
          <cell r="B574" t="str">
            <v>М</v>
          </cell>
          <cell r="C574">
            <v>16.267399999999999</v>
          </cell>
          <cell r="D574">
            <v>38661</v>
          </cell>
          <cell r="E574">
            <v>628913.9513999999</v>
          </cell>
        </row>
        <row r="575">
          <cell r="A575" t="str">
            <v>ФЛАНЦЫ СТАЛЬНЫЕ</v>
          </cell>
          <cell r="B575" t="str">
            <v>ШТ</v>
          </cell>
          <cell r="C575">
            <v>39</v>
          </cell>
          <cell r="D575">
            <v>35000</v>
          </cell>
          <cell r="E575">
            <v>1365000</v>
          </cell>
        </row>
        <row r="576">
          <cell r="A576" t="str">
            <v>БАКИ РАСШИРИТЕЛЬНЫЕ КРУГЛЫЕ ВМЕСТИМОСТЬЮ ДО 0,1 М3</v>
          </cell>
          <cell r="B576" t="str">
            <v>ШТ</v>
          </cell>
          <cell r="C576">
            <v>5</v>
          </cell>
          <cell r="D576">
            <v>0</v>
          </cell>
          <cell r="E576">
            <v>0</v>
          </cell>
        </row>
        <row r="577">
          <cell r="A577" t="str">
            <v>БОЛТЫ С ГАЙКАМИ И ШАЙБАМИ ДЛЯ САНИТАРНО-ТЕХНИЧЕСКИХ РАБОТ, ДИАМЕТРОМ 12 ММ</v>
          </cell>
          <cell r="B577" t="str">
            <v>Т</v>
          </cell>
          <cell r="C577">
            <v>3.2199999999999999E-2</v>
          </cell>
          <cell r="D577">
            <v>15402000</v>
          </cell>
          <cell r="E577">
            <v>495944.39999999997</v>
          </cell>
        </row>
        <row r="578">
          <cell r="A578" t="str">
            <v>БОЛТЫ С ГАЙКАМИ И ШАЙБАМИ ДЛЯ САНИТАРНО-ТЕХНИЧЕСКИХ РАБОТ, ДИАМЕТРОМ 16 ММ</v>
          </cell>
          <cell r="B578" t="str">
            <v>Т</v>
          </cell>
          <cell r="C578">
            <v>4.1669999999999999E-2</v>
          </cell>
          <cell r="D578">
            <v>15402000</v>
          </cell>
          <cell r="E578">
            <v>641801.34</v>
          </cell>
        </row>
        <row r="579">
          <cell r="A579" t="str">
            <v>ХОМУТЫ ДЛЯ КРЕПЛЕНИЯ ВОЗДУХОВОДОВ СТД 205</v>
          </cell>
          <cell r="B579" t="str">
            <v>Т</v>
          </cell>
          <cell r="C579">
            <v>6.4000000000000005E-4</v>
          </cell>
          <cell r="D579">
            <v>8683100</v>
          </cell>
          <cell r="E579">
            <v>5557.1840000000002</v>
          </cell>
        </row>
        <row r="580">
          <cell r="A580" t="str">
            <v>ФЛАНЦЫ ПЛОСКИЕ ПРИВАРНЫЕ ИЗ СТАЛИ ВСТ3СП2, ВСТ3СП3 ДАВЛЕНИЕМ 1.0 МПА /10 КГС/СМ2/, ДИАМ. 20 ММ</v>
          </cell>
          <cell r="B580" t="str">
            <v>ШТ</v>
          </cell>
          <cell r="C580">
            <v>2</v>
          </cell>
          <cell r="D580">
            <v>18500</v>
          </cell>
          <cell r="E580">
            <v>37000</v>
          </cell>
        </row>
        <row r="581">
          <cell r="A581" t="str">
            <v>ФЛАНЦЫ ПЛОСКИЕ ПРИВАРНЫЕ ИЗ СТАЛИ ВСТ3СП2, ВСТ3СП3 ДАВЛЕНИЕМ 1.0 МПА /10 КГС/СМ2/, ДИАМ. 50 ММ</v>
          </cell>
          <cell r="B581" t="str">
            <v>ШТ</v>
          </cell>
          <cell r="C581">
            <v>8</v>
          </cell>
          <cell r="D581">
            <v>35000</v>
          </cell>
          <cell r="E581">
            <v>280000</v>
          </cell>
        </row>
        <row r="582">
          <cell r="A582" t="str">
            <v>ФЛАНЦЫ ПЛОСКИЕ ПРИВАРНЫЕ ИЗ СТАЛИ ВСТ3СП2, ВСТ3СП3 ДАВЛЕНИЕМ 1.0 МПА /10 КГС/СМ2/, ДИАМ. 65 ММ</v>
          </cell>
          <cell r="B582" t="str">
            <v>ШТ</v>
          </cell>
          <cell r="C582">
            <v>50</v>
          </cell>
          <cell r="D582">
            <v>38000</v>
          </cell>
          <cell r="E582">
            <v>1900000</v>
          </cell>
        </row>
        <row r="583">
          <cell r="A583" t="str">
            <v>ФЛАНЦЫ ПЛОСКИЕ ПРИВАРНЫЕ ИЗ СТАЛИ ВСТ3СП2, ВСТ3СП3 ДАВЛЕНИЕМ 1.0 МПА /10 КГС/СМ2/, ДИАМ. 80 ММ</v>
          </cell>
          <cell r="B583" t="str">
            <v>ШТ</v>
          </cell>
          <cell r="C583">
            <v>14</v>
          </cell>
          <cell r="D583">
            <v>45000</v>
          </cell>
          <cell r="E583">
            <v>630000</v>
          </cell>
        </row>
        <row r="584">
          <cell r="A584" t="str">
            <v>ФЛАНЦЫ ПЛОСКИЕ ПРИВАРНЫЕ ИЗ СТАЛИ ВСТ3СП2, ВСТ3СП3 ДАВЛЕНИЕМ 1.0 МПА /10 КГС/СМ2/, ДИАМ. 125 ММ</v>
          </cell>
          <cell r="B584" t="str">
            <v>ШТ</v>
          </cell>
          <cell r="C584">
            <v>12</v>
          </cell>
          <cell r="D584">
            <v>75000</v>
          </cell>
          <cell r="E584">
            <v>900000</v>
          </cell>
        </row>
        <row r="585">
          <cell r="A585" t="str">
            <v>СТАЛЬ УГЛЕРОДИСТАЯ ОБЫКНОВЕННОГО КАЧЕСТВА, МАРКА СТАЛИ ВСТ3ПС5-1, КРУГЛАЯ ДИАМЕТРОМ 12 ММ</v>
          </cell>
          <cell r="B585" t="str">
            <v>Т</v>
          </cell>
          <cell r="C585">
            <v>1.84E-2</v>
          </cell>
          <cell r="D585">
            <v>7651786</v>
          </cell>
          <cell r="E585">
            <v>140792.86239999998</v>
          </cell>
        </row>
        <row r="586">
          <cell r="A586" t="str">
            <v>ЗАТИРКА "СТАРАТЕЛИ" (РАЗНОЙ ЦВЕТНОСТИ)</v>
          </cell>
          <cell r="B586" t="str">
            <v>Т</v>
          </cell>
          <cell r="C586">
            <v>4.1489999999999999E-2</v>
          </cell>
          <cell r="D586">
            <v>4500000</v>
          </cell>
          <cell r="E586">
            <v>186705</v>
          </cell>
        </row>
        <row r="587">
          <cell r="A587" t="str">
            <v>ДЮБЕЛИ ПЛАСТМАССОВЫЕ С ШУРУПАМИ 12Х70 ММ</v>
          </cell>
          <cell r="B587" t="str">
            <v>10 ШТ</v>
          </cell>
          <cell r="C587">
            <v>3.1</v>
          </cell>
          <cell r="D587">
            <v>5440</v>
          </cell>
          <cell r="E587">
            <v>16864</v>
          </cell>
        </row>
        <row r="588">
          <cell r="A588" t="str">
            <v>СТАЛЬ ЛИСТОВАЯ ГОРЯЧЕКАТАННАЯ, ТОЛЩИНА 2-6ММ, СТАЛЬ МАРКИ СТ 3</v>
          </cell>
          <cell r="B588" t="str">
            <v>Т</v>
          </cell>
          <cell r="C588">
            <v>1E-3</v>
          </cell>
          <cell r="D588">
            <v>8392858</v>
          </cell>
          <cell r="E588">
            <v>8392.8580000000002</v>
          </cell>
        </row>
        <row r="589">
          <cell r="A589" t="str">
            <v>ГИЛЬЗЫ СОЕДИНИТЕЛЬНЫЕ</v>
          </cell>
          <cell r="B589" t="str">
            <v>100ШТ</v>
          </cell>
          <cell r="C589">
            <v>0.82199999999999995</v>
          </cell>
          <cell r="D589">
            <v>8929</v>
          </cell>
          <cell r="E589">
            <v>7339.6379999999999</v>
          </cell>
        </row>
        <row r="590">
          <cell r="A590" t="str">
            <v>ЗАДВИЖКИ ПАРАЛЛЕЛЬНЫЕ ФЛАНЦЕВЫЕ С ВЫДВИЖНЫМ ШПИНДЕЛЕМ ДЛЯ ВОДЫ И ПАРА ДАВЛЕНИЕМ 1 МПА /10 КГС/СМ2/ 30Ч6БР ДИАМ. 50ММ</v>
          </cell>
          <cell r="B590" t="str">
            <v>ШТ</v>
          </cell>
          <cell r="C590">
            <v>1</v>
          </cell>
          <cell r="D590">
            <v>431250</v>
          </cell>
          <cell r="E590">
            <v>431250</v>
          </cell>
        </row>
        <row r="591">
          <cell r="A591" t="str">
            <v>ЗАДВИЖКИ ПАРАЛЛЕЛЬНЫЕ ФЛАНЦЕВЫЕ С ВЫДВИЖНЫМ ШПИНДЕЛЕМ, ДЛЯ ВОДЫ И ПАРА ДАВЛЕНИЕМ 1 МПА /10 КГС/СМ2/ 30Ч6БР ДИАМЕТРОМ 100 ММ</v>
          </cell>
          <cell r="B591" t="str">
            <v>ШТ</v>
          </cell>
          <cell r="C591">
            <v>1</v>
          </cell>
          <cell r="D591">
            <v>1000000</v>
          </cell>
          <cell r="E591">
            <v>1000000</v>
          </cell>
        </row>
        <row r="592">
          <cell r="A592" t="str">
            <v>КРЕПЛЕНИЯ ДЛЯ ТРУБОПРОВОДОВ: КРОНШТЕЙНЫ, ПЛАНКИ, ХОМУТЫ</v>
          </cell>
          <cell r="B592" t="str">
            <v>КГ</v>
          </cell>
          <cell r="C592">
            <v>15</v>
          </cell>
          <cell r="D592">
            <v>15402</v>
          </cell>
          <cell r="E592">
            <v>231030</v>
          </cell>
        </row>
        <row r="593">
          <cell r="A593" t="str">
            <v>КРОНШТЕЙНЫ КР1-РС ДЛЯ РАДИАТОРОВ СТАЛЬНЫХ СПАРЕННЫХ</v>
          </cell>
          <cell r="B593" t="str">
            <v>КОМПЛ</v>
          </cell>
          <cell r="C593">
            <v>5.6222399999999997</v>
          </cell>
          <cell r="D593">
            <v>0</v>
          </cell>
          <cell r="E593">
            <v>0</v>
          </cell>
        </row>
        <row r="594">
          <cell r="A594" t="str">
            <v>КОЛПАЧКИ ИЗОЛИРУЮЩИЕ</v>
          </cell>
          <cell r="B594" t="str">
            <v>10ШТ</v>
          </cell>
          <cell r="C594">
            <v>16.055</v>
          </cell>
          <cell r="D594">
            <v>17857.142857142855</v>
          </cell>
          <cell r="E594">
            <v>286696.42857142852</v>
          </cell>
        </row>
        <row r="595">
          <cell r="A595" t="str">
            <v>ЛЕНТА ФУМ</v>
          </cell>
          <cell r="B595" t="str">
            <v>КГ</v>
          </cell>
          <cell r="C595">
            <v>0.17299999999999999</v>
          </cell>
          <cell r="D595">
            <v>205357.14285714284</v>
          </cell>
          <cell r="E595">
            <v>35526.78571428571</v>
          </cell>
        </row>
        <row r="596">
          <cell r="A596" t="str">
            <v>ЛЕНТА К226</v>
          </cell>
          <cell r="B596" t="str">
            <v>100М</v>
          </cell>
          <cell r="C596">
            <v>1.4137200000000001</v>
          </cell>
          <cell r="D596">
            <v>50000</v>
          </cell>
          <cell r="E596">
            <v>70686</v>
          </cell>
        </row>
        <row r="597">
          <cell r="A597" t="str">
            <v>НАКОНЕЧНИКИ КАБЕЛЬНЫЕ</v>
          </cell>
          <cell r="B597" t="str">
            <v>ШТ</v>
          </cell>
          <cell r="C597">
            <v>12.2</v>
          </cell>
          <cell r="D597">
            <v>1607</v>
          </cell>
          <cell r="E597">
            <v>19605.399999999998</v>
          </cell>
        </row>
        <row r="598">
          <cell r="A598" t="str">
            <v>ОКОНЦЕВАТЕЛИ МАРКИРОВОЧНЫЕ</v>
          </cell>
          <cell r="B598" t="str">
            <v>100ШТ</v>
          </cell>
          <cell r="C598">
            <v>0.02</v>
          </cell>
          <cell r="D598">
            <v>44600</v>
          </cell>
          <cell r="E598">
            <v>892</v>
          </cell>
        </row>
        <row r="599">
          <cell r="A599" t="str">
            <v>ПРОКЛАДКИ ПАРОНИТОВЫЕ</v>
          </cell>
          <cell r="B599" t="str">
            <v>КГ</v>
          </cell>
          <cell r="C599">
            <v>1.89</v>
          </cell>
          <cell r="D599">
            <v>27000</v>
          </cell>
          <cell r="E599">
            <v>51030</v>
          </cell>
        </row>
        <row r="600">
          <cell r="A600" t="str">
            <v>ПОДКЛАДКИ МЕТАЛЛИЧЕСКИЕ</v>
          </cell>
          <cell r="B600" t="str">
            <v>КГ</v>
          </cell>
          <cell r="C600">
            <v>300</v>
          </cell>
          <cell r="D600">
            <v>8392.8580000000002</v>
          </cell>
          <cell r="E600">
            <v>2517857.4</v>
          </cell>
        </row>
        <row r="601">
          <cell r="A601" t="str">
            <v>ПАТРОНЫ ДЛЯ ПРИСТРЕЛКИ</v>
          </cell>
          <cell r="B601" t="str">
            <v>10ШТ</v>
          </cell>
          <cell r="C601">
            <v>29.626000000000001</v>
          </cell>
          <cell r="D601">
            <v>5008.9285714285706</v>
          </cell>
          <cell r="E601">
            <v>148394.51785714284</v>
          </cell>
        </row>
        <row r="602">
          <cell r="A602" t="str">
            <v>ПЕРЕМЫЧКИ ГИБКИЕ, ТИП ПГС-50</v>
          </cell>
          <cell r="B602" t="str">
            <v>ШТ</v>
          </cell>
          <cell r="C602">
            <v>69.8</v>
          </cell>
          <cell r="D602">
            <v>4464.2857142857138</v>
          </cell>
          <cell r="E602">
            <v>311607.14285714278</v>
          </cell>
        </row>
        <row r="603">
          <cell r="A603" t="str">
            <v>ПАТРУБКИ</v>
          </cell>
          <cell r="B603" t="str">
            <v>10ШТ</v>
          </cell>
          <cell r="C603">
            <v>1.8</v>
          </cell>
          <cell r="D603">
            <v>5000</v>
          </cell>
          <cell r="E603">
            <v>9000</v>
          </cell>
        </row>
        <row r="604">
          <cell r="A604" t="str">
            <v>ПОДРОЗЕТНИКИ ДЕРЕВЯННЫЕ</v>
          </cell>
          <cell r="B604" t="str">
            <v>100ШТ</v>
          </cell>
          <cell r="C604">
            <v>0.10299999999999999</v>
          </cell>
          <cell r="D604">
            <v>0</v>
          </cell>
          <cell r="E604">
            <v>0</v>
          </cell>
        </row>
        <row r="605">
          <cell r="A605" t="str">
            <v>ПОЛОСКА ДЛЯ КРЕПЛЕНИЯ ПРОВОДОВ</v>
          </cell>
          <cell r="B605" t="str">
            <v>100ШТ</v>
          </cell>
          <cell r="C605">
            <v>8.85</v>
          </cell>
          <cell r="D605">
            <v>7835</v>
          </cell>
          <cell r="E605">
            <v>69339.75</v>
          </cell>
        </row>
        <row r="606">
          <cell r="A606" t="str">
            <v>ПРИПОИ ОЛОВЯННО-СВИНЦОВЫЕ БЕССУРЬМЯНИСТЫЕ МАРКИ ПОС40</v>
          </cell>
          <cell r="B606" t="str">
            <v>КГ</v>
          </cell>
          <cell r="C606">
            <v>0.11</v>
          </cell>
          <cell r="D606">
            <v>105873.42857142857</v>
          </cell>
          <cell r="E606">
            <v>11646.077142857142</v>
          </cell>
        </row>
        <row r="607">
          <cell r="A607" t="str">
            <v>ПРИПОИ ОЛОВЯННО-СВИНЦОВЫЕ БЕССУРЬМЯНИСТЫЕ МАРКИ ПОС30</v>
          </cell>
          <cell r="B607" t="str">
            <v>КГ</v>
          </cell>
          <cell r="C607">
            <v>13.5</v>
          </cell>
          <cell r="D607">
            <v>105873.42857142857</v>
          </cell>
          <cell r="E607">
            <v>1429291.2857142857</v>
          </cell>
        </row>
        <row r="608">
          <cell r="A608" t="str">
            <v>РОЗЕТКИ ПОТОЛОЧНЫЕ</v>
          </cell>
          <cell r="B608" t="str">
            <v>100ШТ</v>
          </cell>
          <cell r="C608">
            <v>0.12239999999999999</v>
          </cell>
          <cell r="D608">
            <v>0</v>
          </cell>
          <cell r="E608">
            <v>0</v>
          </cell>
        </row>
        <row r="609">
          <cell r="A609" t="str">
            <v>СТАЛЬ УГЛЕРОДИСТАЯ ОБЫКНОВЕННОГО КАЧЕСТВА, МАРКА СТАЛИ ВСТ3ПС5, ЛИСТОВАЯ ТОЛЩИНОЙ 4-6 ММ</v>
          </cell>
          <cell r="B609" t="str">
            <v>Т</v>
          </cell>
          <cell r="C609">
            <v>3.3999999999999998E-3</v>
          </cell>
          <cell r="D609">
            <v>8392858</v>
          </cell>
          <cell r="E609">
            <v>28535.717199999999</v>
          </cell>
        </row>
        <row r="610">
          <cell r="A610" t="str">
            <v>СТАЛЬ УГЛОВАЯ, РАВНОПОЛОЧНАЯ, МАРКА СТАЛИ ВСТ3КП2 РАЗМЕРОМ 50Х50Х5 ММ</v>
          </cell>
          <cell r="B610" t="str">
            <v>Т</v>
          </cell>
          <cell r="C610">
            <v>3.8800000000000001E-2</v>
          </cell>
          <cell r="D610">
            <v>8482143.75</v>
          </cell>
          <cell r="E610">
            <v>329107.17749999999</v>
          </cell>
        </row>
        <row r="611">
          <cell r="A611" t="str">
            <v>СЖИМЫ ОТВЕТВИТЕЛЬНЫЕ</v>
          </cell>
          <cell r="B611" t="str">
            <v>100ШТ</v>
          </cell>
          <cell r="C611">
            <v>1.24</v>
          </cell>
          <cell r="D611">
            <v>142857.14285714284</v>
          </cell>
          <cell r="E611">
            <v>177142.85714285713</v>
          </cell>
        </row>
        <row r="612">
          <cell r="A612" t="str">
            <v>СЖИМ СОЕДИНИТЕЛЬНЫЙ</v>
          </cell>
          <cell r="B612" t="str">
            <v>100ШТ</v>
          </cell>
          <cell r="C612">
            <v>0.47639999999999999</v>
          </cell>
          <cell r="D612">
            <v>142857.14285714284</v>
          </cell>
          <cell r="E612">
            <v>68057.142857142855</v>
          </cell>
        </row>
        <row r="613">
          <cell r="A613" t="str">
            <v>СЕРЬГА</v>
          </cell>
          <cell r="B613" t="str">
            <v>ШТ</v>
          </cell>
          <cell r="C613">
            <v>27</v>
          </cell>
          <cell r="D613">
            <v>1116.0714285714284</v>
          </cell>
          <cell r="E613">
            <v>30133.928571428569</v>
          </cell>
        </row>
        <row r="614">
          <cell r="A614" t="str">
            <v>ТРУБКА ПОЛИХЛОРВИНИЛОВАЯ</v>
          </cell>
          <cell r="B614" t="str">
            <v>КГ</v>
          </cell>
          <cell r="C614">
            <v>0.12239999999999999</v>
          </cell>
          <cell r="D614">
            <v>0</v>
          </cell>
          <cell r="E614">
            <v>0</v>
          </cell>
        </row>
        <row r="615">
          <cell r="A615" t="str">
            <v>ТРУБЫ ПОЛИВИНИЛХЛОРИДНЫЕ ХВТ</v>
          </cell>
          <cell r="B615" t="str">
            <v>КГ</v>
          </cell>
          <cell r="C615">
            <v>2.4485000000000001</v>
          </cell>
          <cell r="D615">
            <v>0</v>
          </cell>
          <cell r="E615">
            <v>0</v>
          </cell>
        </row>
        <row r="616">
          <cell r="A616" t="str">
            <v>ХОМУТИК</v>
          </cell>
          <cell r="B616" t="str">
            <v>ШТ</v>
          </cell>
          <cell r="C616">
            <v>3</v>
          </cell>
          <cell r="D616">
            <v>8300</v>
          </cell>
          <cell r="E616">
            <v>24900</v>
          </cell>
        </row>
        <row r="617">
          <cell r="A617" t="str">
            <v>ШУРУПЫ СТРОИТЕЛЬНЫЕ</v>
          </cell>
          <cell r="B617" t="str">
            <v>Т</v>
          </cell>
          <cell r="C617">
            <v>5.8540000000000003E-4</v>
          </cell>
          <cell r="D617">
            <v>16072000</v>
          </cell>
          <cell r="E617">
            <v>9408.5488000000005</v>
          </cell>
        </row>
        <row r="618">
          <cell r="A618" t="str">
            <v>ПРОПАН-БУТАН, СМЕСЬ ТЕХНИЧЕСКАЯ</v>
          </cell>
          <cell r="B618" t="str">
            <v>Т</v>
          </cell>
          <cell r="C618">
            <v>3.2645999999999999E-3</v>
          </cell>
          <cell r="D618">
            <v>6164.9848214285703</v>
          </cell>
          <cell r="E618">
            <v>20.126209448035709</v>
          </cell>
        </row>
        <row r="619">
          <cell r="A619" t="str">
            <v>ПЛЕНКА ПОЛИЭТИЛЕНОВАЯ</v>
          </cell>
          <cell r="B619" t="str">
            <v>М2</v>
          </cell>
          <cell r="C619">
            <v>161</v>
          </cell>
          <cell r="D619">
            <v>2428</v>
          </cell>
          <cell r="E619">
            <v>390908</v>
          </cell>
        </row>
        <row r="620">
          <cell r="A620" t="str">
            <v>ШУРУПЫ-САМОРЕЗЫ 4,2Х16ММ</v>
          </cell>
          <cell r="B620" t="str">
            <v>ШТ</v>
          </cell>
          <cell r="C620">
            <v>10512</v>
          </cell>
          <cell r="D620">
            <v>175.02500000000001</v>
          </cell>
          <cell r="E620">
            <v>1839862.8</v>
          </cell>
        </row>
        <row r="621">
          <cell r="A621" t="str">
            <v>ДЮБЕЛЬ-ГВОЗДЬ 8Х100 ММ</v>
          </cell>
          <cell r="B621" t="str">
            <v>ШТ</v>
          </cell>
          <cell r="C621">
            <v>2628</v>
          </cell>
          <cell r="D621">
            <v>544</v>
          </cell>
          <cell r="E621">
            <v>1429632</v>
          </cell>
        </row>
        <row r="622">
          <cell r="A622" t="str">
            <v>ШУРУПЫ-САМОРЕЗЫ 35 ММ</v>
          </cell>
          <cell r="B622" t="str">
            <v>КГ</v>
          </cell>
          <cell r="C622">
            <v>0.35116799999999998</v>
          </cell>
          <cell r="D622">
            <v>16072</v>
          </cell>
          <cell r="E622">
            <v>5643.9720959999995</v>
          </cell>
        </row>
        <row r="623">
          <cell r="A623" t="str">
            <v>ПЕНА МОНТАЖНАЯ (ГЕРМЕТИК ПЕНОПОЛИУРЕТАНОВЫЙ ТИПА MAKROFLEKS, SOUDAL) ДЛЯ ГЕРМЕТИЗАЦИИ СТЫКОВ В БАЛЛОНЧИКЕ ЕМКОСТЬЮ 0,75 Л</v>
          </cell>
          <cell r="B623" t="str">
            <v>ШТ</v>
          </cell>
          <cell r="C623">
            <v>0.63200000000000001</v>
          </cell>
          <cell r="D623">
            <v>62500</v>
          </cell>
          <cell r="E623">
            <v>39500</v>
          </cell>
        </row>
        <row r="624">
          <cell r="A624" t="str">
            <v>ГЕРМЕТИКИ СИЛИКОНОВЫЕ</v>
          </cell>
          <cell r="B624" t="str">
            <v>Л</v>
          </cell>
          <cell r="C624">
            <v>0.04</v>
          </cell>
          <cell r="D624">
            <v>66244.239631336401</v>
          </cell>
          <cell r="E624">
            <v>2649.7695852534562</v>
          </cell>
        </row>
        <row r="625">
          <cell r="A625" t="str">
            <v>СПЛАВЫ АЛЮМИНИЕВЫЕ ЛИТЕЙНЫЕ В ЧУШКАХ, МАРКИ: АК5М2</v>
          </cell>
          <cell r="B625" t="str">
            <v>Т</v>
          </cell>
          <cell r="C625">
            <v>3.0000000000000001E-5</v>
          </cell>
          <cell r="D625">
            <v>24886999.999999996</v>
          </cell>
          <cell r="E625">
            <v>746.6099999999999</v>
          </cell>
        </row>
        <row r="626">
          <cell r="A626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B626" t="str">
            <v>10М</v>
          </cell>
          <cell r="C626">
            <v>0.13747005800000001</v>
          </cell>
          <cell r="D626">
            <v>95000</v>
          </cell>
          <cell r="E626">
            <v>13059.655510000001</v>
          </cell>
        </row>
        <row r="627">
          <cell r="A627" t="str">
            <v>ПРОКЛАДКИ ИЗ ПАРОНИТА МАРКИ ПМБ ТОЛЩИНОЙ 1 ММ, ДИАМ. 50 ММ</v>
          </cell>
          <cell r="B627" t="str">
            <v>1000ШТ</v>
          </cell>
          <cell r="C627">
            <v>8.6999999999999994E-2</v>
          </cell>
          <cell r="D627">
            <v>3000000</v>
          </cell>
          <cell r="E627">
            <v>260999.99999999997</v>
          </cell>
        </row>
        <row r="628">
          <cell r="A628" t="str">
            <v>ПРОКЛАДКИ ИЗ ПАРОНИТА МАРКИ ПМБ ТОЛЩИНОЙ 1 ММ, ДИАМ. 100 ММ</v>
          </cell>
          <cell r="B628" t="str">
            <v>1000ШТ</v>
          </cell>
          <cell r="C628">
            <v>2.5999999999999999E-2</v>
          </cell>
          <cell r="D628">
            <v>5400000</v>
          </cell>
          <cell r="E628">
            <v>140400</v>
          </cell>
        </row>
        <row r="629">
          <cell r="A629" t="str">
            <v>КИСЛОТА СЕРНАЯ: АККУМУЛЯТОРНАЯ, СОРТ ВЫСШИЙ</v>
          </cell>
          <cell r="B629" t="str">
            <v>Т</v>
          </cell>
          <cell r="C629">
            <v>1E-3</v>
          </cell>
          <cell r="D629">
            <v>0</v>
          </cell>
          <cell r="E629">
            <v>0</v>
          </cell>
        </row>
        <row r="630">
          <cell r="A630" t="str">
            <v>СТЕКЛОЛЕНТА ЛИПКАЯ ИЗОЛЯЦИОННАЯ НА ПОЛИКАСИНОВОМ КОМПАУНДЕ МАРКИ ЛСЭПЛ, ШИРИНОЙ 20-30 ММ, ТОЛЩИНОЙ ОТ 0,14 ДО 0,19 ММ ВКЛЮЧИТЕЛЬНО</v>
          </cell>
          <cell r="B630" t="str">
            <v>КГ</v>
          </cell>
          <cell r="C630">
            <v>6.6657999999999999</v>
          </cell>
          <cell r="D630">
            <v>83370.991999999998</v>
          </cell>
          <cell r="E630">
            <v>555734.3584736</v>
          </cell>
        </row>
        <row r="631">
          <cell r="A631" t="str">
            <v>КОРОБКА ПРОТЯЖНАЯ /ТУ36-1689-78/, ТИП У994 У2</v>
          </cell>
          <cell r="B631" t="str">
            <v>ШТ</v>
          </cell>
          <cell r="C631">
            <v>20</v>
          </cell>
          <cell r="D631">
            <v>1696</v>
          </cell>
          <cell r="E631">
            <v>33920</v>
          </cell>
        </row>
        <row r="632">
          <cell r="A632" t="str">
            <v>КОРОБКИ ОТВЕТВИТЕЛЬНЫЕ СТАЛЬНЫЕ С ПОЛИЭТИЛЕНОВОЙ КРЫШКОЙ, СТЕПЕНЬ ЗАЩИТЫ 1Р31, ДЛЯ ОСВЕТИТЕЛЬНЫХ ЭЛЕКТРОПРОВОДОК: ДИАМЕТРОМ 70 ММ, ВЫСОТОЙ 45,5 ММ, ТИП У198 УХЛ3</v>
          </cell>
          <cell r="B632" t="str">
            <v>1000ШТ</v>
          </cell>
          <cell r="C632">
            <v>5.0000000000000001E-3</v>
          </cell>
          <cell r="D632">
            <v>1696000</v>
          </cell>
          <cell r="E632">
            <v>8480</v>
          </cell>
        </row>
        <row r="633">
          <cell r="A633" t="str">
            <v>ВВОДЫ ГИБКИЕ ДЛЯ ВЫПОЛНЕНИЯ КРИВОЛИНЕЙНЫХ УЧАСТКОВ ЭЛЕКТРОПРОВОДОК ПРИ ВВОДЕ В ОБОЛОЧКУ ЭЛЕКТРООБОРУДОВАНИЯ, СТЕПЕНЬ ЗАЩИТЫ 1Р40, С МЕТАЛЛОРУКАВОМ ИЗ НЕРЖАВЕЮЩЕЙ СТАЛИ, ДИАМЕТРОМ ПРИСОЕДИНЕНИЯ ТРУБЫ 25-27 ММ: ДЛИНОЙ 659 ММ, ТИП К1081 У3</v>
          </cell>
          <cell r="B633" t="str">
            <v>ШТ</v>
          </cell>
          <cell r="C633">
            <v>22</v>
          </cell>
          <cell r="D633">
            <v>37446.75</v>
          </cell>
          <cell r="E633">
            <v>823828.5</v>
          </cell>
        </row>
        <row r="634">
          <cell r="A634" t="str">
            <v>ЯЩИК С ПОНИЖАЮЩИМ ТРАНСФОРМАТОРОМ ЯТП-0,25</v>
          </cell>
          <cell r="B634" t="str">
            <v>ШТ</v>
          </cell>
          <cell r="C634">
            <v>2</v>
          </cell>
          <cell r="D634">
            <v>558036</v>
          </cell>
          <cell r="E634">
            <v>1116072</v>
          </cell>
        </row>
        <row r="635">
          <cell r="A635" t="str">
            <v>СВЕТИЛЬНИК ПЕРЕНОСНОЙ ДЛЯ ОСВЕЩЕНИЯ РАБОЧЕЙ ЗОНЫ С ОТРАЖАТЕЛЕМ /ТУ-16-545.132-77/ ТИПА РВО-42У2 /ДЛИНА КАБЕЛЯ 12 М/</v>
          </cell>
          <cell r="B635" t="str">
            <v>ШТ</v>
          </cell>
          <cell r="C635">
            <v>2</v>
          </cell>
          <cell r="D635">
            <v>49107.142857142855</v>
          </cell>
          <cell r="E635">
            <v>98214.28571428571</v>
          </cell>
        </row>
        <row r="636">
          <cell r="A636" t="str">
            <v>ЛАМПЫ НАКАЛИВАНИЯ ЭЛЕКТРИЧЕСКИЕ ДЛЯ МЕСТНОГО ОСВЕЩЕНИЯ /ГОСТ 1182-77/ ТИПА МО36-40</v>
          </cell>
          <cell r="B636" t="str">
            <v>ШТ</v>
          </cell>
          <cell r="C636">
            <v>2</v>
          </cell>
          <cell r="D636">
            <v>17321</v>
          </cell>
          <cell r="E636">
            <v>34642</v>
          </cell>
        </row>
        <row r="637">
          <cell r="A637" t="str">
            <v>МУСОР СТРОИТЕЛЬНЫЙ</v>
          </cell>
          <cell r="B637" t="str">
            <v>Т</v>
          </cell>
          <cell r="C637">
            <v>0.39312000000000002</v>
          </cell>
          <cell r="D637">
            <v>0</v>
          </cell>
          <cell r="E637">
            <v>0</v>
          </cell>
        </row>
        <row r="638">
          <cell r="A638" t="str">
            <v>ФЛАНЦЫ СТАЛЬНЫЕ ДАВЛЕНИЕМ ПО ПРОЕКТУ В КОМПЛЕКТЕ С БОЛТАМИ, ГАЙКАМИ И ПРОКЛАДКАМИ ДИАМЕТРОМ 50 ММ</v>
          </cell>
          <cell r="B638" t="str">
            <v>КОМПЛ</v>
          </cell>
          <cell r="C638">
            <v>7</v>
          </cell>
          <cell r="D638">
            <v>35000</v>
          </cell>
          <cell r="E638">
            <v>245000</v>
          </cell>
        </row>
        <row r="639">
          <cell r="A639" t="str">
            <v>ФЛАНЦЫ СТАЛЬНЫЕ ДАВЛЕНИЕМ ПО ПРОЕКТУ В КОМПЛЕКТЕ С БОЛТАМИ, ГАЙКАМИ И ПРОКЛАДКАМИ ДИАМЕТРОМ 65 ММ</v>
          </cell>
          <cell r="B639" t="str">
            <v>КОМПЛ</v>
          </cell>
          <cell r="C639">
            <v>20</v>
          </cell>
          <cell r="D639">
            <v>38000</v>
          </cell>
          <cell r="E639">
            <v>760000</v>
          </cell>
        </row>
        <row r="640">
          <cell r="A640" t="str">
            <v>ФЛАНЦЫ СТАЛЬНЫЕ ДАВЛЕНИЕМ ПО ПРОЕКТУ В КОМПЛЕКТЕ С БОЛТАМИ, ГАЙКАМИ И ПРОКЛАДКАМИ ДИАМЕТРОМ 125 ММ</v>
          </cell>
          <cell r="B640" t="str">
            <v>КОМПЛ</v>
          </cell>
          <cell r="C640">
            <v>4</v>
          </cell>
          <cell r="D640">
            <v>75000</v>
          </cell>
          <cell r="E640">
            <v>300000</v>
          </cell>
        </row>
        <row r="641">
          <cell r="A641" t="str">
            <v>АРМАТУРА СТАЛЬНАЯ ФЛАНЦЕВАЯ ДИАМЕТРОМ 50 ММ</v>
          </cell>
          <cell r="B641" t="str">
            <v>ШТ</v>
          </cell>
          <cell r="C641">
            <v>36</v>
          </cell>
          <cell r="D641">
            <v>35000</v>
          </cell>
          <cell r="E641">
            <v>1260000</v>
          </cell>
        </row>
        <row r="642">
          <cell r="A642" t="str">
            <v>ФЛАНЦЫ СТАЛЬНЫЕ ДИАМЕТРОМ 25 ММ</v>
          </cell>
          <cell r="B642" t="str">
            <v>ШТ</v>
          </cell>
          <cell r="C642">
            <v>5</v>
          </cell>
          <cell r="D642">
            <v>25000</v>
          </cell>
          <cell r="E642">
            <v>125000</v>
          </cell>
        </row>
        <row r="643">
          <cell r="A643" t="str">
            <v>ФЛАНЦЫ СТАЛЬНЫЕ ДИАМЕТРОМ 50 ММ</v>
          </cell>
          <cell r="B643" t="str">
            <v>ШТ</v>
          </cell>
          <cell r="C643">
            <v>72</v>
          </cell>
          <cell r="D643">
            <v>35000</v>
          </cell>
          <cell r="E643">
            <v>2520000</v>
          </cell>
        </row>
        <row r="644">
          <cell r="A644" t="str">
            <v>ФЛАНЦЫ СТАЛЬНЫЕ ДИАМЕТРОМ 100 ММ</v>
          </cell>
          <cell r="B644" t="str">
            <v>ШТ</v>
          </cell>
          <cell r="C644">
            <v>2</v>
          </cell>
          <cell r="D644">
            <v>73750</v>
          </cell>
          <cell r="E644">
            <v>147500</v>
          </cell>
        </row>
        <row r="645">
          <cell r="A645" t="str">
            <v>ПЕСОК</v>
          </cell>
          <cell r="B645" t="str">
            <v>М3</v>
          </cell>
          <cell r="C645">
            <v>5</v>
          </cell>
          <cell r="D645">
            <v>114479</v>
          </cell>
          <cell r="E645">
            <v>572395</v>
          </cell>
        </row>
        <row r="646">
          <cell r="A646" t="str">
            <v>ГЛИНА</v>
          </cell>
          <cell r="B646" t="str">
            <v>М3</v>
          </cell>
          <cell r="C646">
            <v>4.7600000000000003E-2</v>
          </cell>
          <cell r="D646">
            <v>0</v>
          </cell>
          <cell r="E646">
            <v>0</v>
          </cell>
        </row>
        <row r="647">
          <cell r="A647" t="str">
            <v>ПЕСОК ДЛЯ СТРОИТЕЛЬНЫХ РАБОТ</v>
          </cell>
          <cell r="B647" t="str">
            <v>М3</v>
          </cell>
          <cell r="C647">
            <v>1.4E-2</v>
          </cell>
          <cell r="D647">
            <v>114479</v>
          </cell>
          <cell r="E647">
            <v>1602.7060000000001</v>
          </cell>
        </row>
        <row r="648">
          <cell r="A648" t="str">
            <v>ПЕСОК ДЛЯ СТРОИТЕЛЬНЫХ РАБОТ ПРИРОДНЫЙ ДЛЯ СТРОИТЕЛЬНЫХ РАСТВОРОВ: СРЕДНИЙ</v>
          </cell>
          <cell r="B648" t="str">
            <v>М3</v>
          </cell>
          <cell r="C648">
            <v>7.4999999999999997E-3</v>
          </cell>
          <cell r="D648">
            <v>114479</v>
          </cell>
          <cell r="E648">
            <v>858.59249999999997</v>
          </cell>
        </row>
        <row r="649">
          <cell r="A649" t="str">
            <v>РАСТВОР ГОТОВЫЙ КЛАДОЧНЫЙ ТЯЖЕЛЫЙ ЦЕМЕНТНЫЙ, МАРКА: 100</v>
          </cell>
          <cell r="B649" t="str">
            <v>М3</v>
          </cell>
          <cell r="C649">
            <v>5.9999999999999995E-4</v>
          </cell>
          <cell r="D649">
            <v>416964</v>
          </cell>
          <cell r="E649">
            <v>250.17839999999998</v>
          </cell>
        </row>
        <row r="650">
          <cell r="A650" t="str">
            <v>РАСТВОР ОТДЕЛОЧНЫЙ ТЯЖЕЛЫЙ ЦЕМЕНТНЫЙ 1:3</v>
          </cell>
          <cell r="B650" t="str">
            <v>М3</v>
          </cell>
          <cell r="C650">
            <v>7.9011500000000003</v>
          </cell>
          <cell r="D650">
            <v>416964</v>
          </cell>
          <cell r="E650">
            <v>3294495.1085999999</v>
          </cell>
        </row>
        <row r="651">
          <cell r="A651" t="str">
            <v>РАСТВОР ЦЕМЕНТНО-ПЕСЧАНЫЙ М-150</v>
          </cell>
          <cell r="B651" t="str">
            <v>М3</v>
          </cell>
          <cell r="C651">
            <v>8.9835480000000008</v>
          </cell>
          <cell r="D651">
            <v>416964</v>
          </cell>
          <cell r="E651">
            <v>3745816.1082720002</v>
          </cell>
        </row>
        <row r="652">
          <cell r="A652" t="str">
            <v>РАСТВОР ГОТОВЫЙ ОТДЕЛОЧНЫЙ ТЯЖЕЛЫЙ, ЦЕМЕНТНЫЙ: 1:3</v>
          </cell>
          <cell r="B652" t="str">
            <v>М3</v>
          </cell>
          <cell r="C652">
            <v>1.127</v>
          </cell>
          <cell r="D652">
            <v>416964</v>
          </cell>
          <cell r="E652">
            <v>469918.42800000001</v>
          </cell>
        </row>
        <row r="653">
          <cell r="A653" t="str">
            <v>РАСТВОР ГОТОВЫЙ КЛАДОЧНЫЙ ЦЕМЕНТНЫЙ, МАРКА 150</v>
          </cell>
          <cell r="B653" t="str">
            <v>М3</v>
          </cell>
          <cell r="C653">
            <v>0.1008</v>
          </cell>
          <cell r="D653">
            <v>416964</v>
          </cell>
          <cell r="E653">
            <v>42029.9712</v>
          </cell>
        </row>
        <row r="654">
          <cell r="A654" t="str">
            <v>БЕТОН ТЯЖЕЛЫЙ, КЛАСС В 7,5 (М100)</v>
          </cell>
          <cell r="B654" t="str">
            <v>М3</v>
          </cell>
          <cell r="C654">
            <v>6.9767999999999999</v>
          </cell>
          <cell r="D654">
            <v>433036</v>
          </cell>
          <cell r="E654">
            <v>3021205.5647999998</v>
          </cell>
        </row>
        <row r="655">
          <cell r="A655" t="str">
            <v>ПЕСОК ДЛЯ СТРОИТЕЛЬНЫХ РАБОТ ПРИРОДНЫЙ</v>
          </cell>
          <cell r="B655" t="str">
            <v>М3</v>
          </cell>
          <cell r="C655">
            <v>0.32400000000000001</v>
          </cell>
          <cell r="D655">
            <v>114479</v>
          </cell>
          <cell r="E655">
            <v>37091.196000000004</v>
          </cell>
        </row>
        <row r="656">
          <cell r="A656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B656" t="str">
            <v>Т</v>
          </cell>
          <cell r="C656">
            <v>7.2275860000000003E-3</v>
          </cell>
          <cell r="D656">
            <v>12767923.43387471</v>
          </cell>
          <cell r="E656">
            <v>92281.264659744775</v>
          </cell>
        </row>
        <row r="657">
          <cell r="A657" t="str">
            <v>СТАЛЬНЫЕ КОНСТРУКЦИИ</v>
          </cell>
          <cell r="B657" t="str">
            <v>Т</v>
          </cell>
          <cell r="C657">
            <v>1.9701</v>
          </cell>
          <cell r="D657">
            <v>12767923.43387471</v>
          </cell>
          <cell r="E657">
            <v>25154085.957076564</v>
          </cell>
        </row>
        <row r="658">
          <cell r="A658" t="str">
            <v>КОНСТРУКЦИИ ИНДИВИДУАЛЬНЫЕ РЕШЕТЧАТЫЕ СВАРНЫЕ ИЗ СТАЛИ МЕЛКИХ ПРОФИЛЕЙ МАССА, ДО 0,1Т</v>
          </cell>
          <cell r="B658" t="str">
            <v>Т</v>
          </cell>
          <cell r="C658">
            <v>0.19500000000000001</v>
          </cell>
          <cell r="D658">
            <v>12767923.43387471</v>
          </cell>
          <cell r="E658">
            <v>2489745.0696055684</v>
          </cell>
        </row>
        <row r="659">
          <cell r="A659" t="str">
            <v>КАБЕЛЬ С МЕДНЫМИ ЖИЛАМИ С ТРЕХСЛОЙНОЙ ИЗОЛЯЦИЕЙ С НАРУЖНОЙ ОБОЛОЧКОЙ ИЗ НЕПОДДЕРЖИВАЮЩЕГО ГОРЕНИЕ ПВХ, МАРКИ NYM 5Х1,5</v>
          </cell>
          <cell r="B659" t="str">
            <v>1000М</v>
          </cell>
          <cell r="C659">
            <v>1.0999999999999999E-2</v>
          </cell>
          <cell r="D659">
            <v>11785714.285714284</v>
          </cell>
          <cell r="E659">
            <v>129642.85714285712</v>
          </cell>
        </row>
        <row r="660">
          <cell r="A660" t="str">
            <v>КАБЕЛЬ С МЕДНЫМИ ЖИЛАМИ С ТРЕХСЛОЙНОЙ ИЗОЛЯЦИЕЙ С НАРУЖНОЙ ОБОЛОЧКОЙ ИЗ НЕПОДДЕРЖИВАЮЩЕГО ГОРЕНИЕ ПВХ, МАРКИ NYM 5Х2,5</v>
          </cell>
          <cell r="B660" t="str">
            <v>1000М</v>
          </cell>
          <cell r="C660">
            <v>6.0000000000000001E-3</v>
          </cell>
          <cell r="D660">
            <v>9811607.1428571418</v>
          </cell>
          <cell r="E660">
            <v>58869.642857142855</v>
          </cell>
        </row>
        <row r="661">
          <cell r="B661" t="str">
            <v>СУМ</v>
          </cell>
          <cell r="E661">
            <v>1436666665.346549</v>
          </cell>
        </row>
        <row r="662">
          <cell r="A662" t="str">
            <v>ЗАГОТОВИТЕЛЬНО-СКЛАДСКИЕ РАСХОДЫ =2%  И  М/К=0,75%</v>
          </cell>
          <cell r="B662" t="str">
            <v>СУМ</v>
          </cell>
          <cell r="E662">
            <v>28652616.847401571</v>
          </cell>
        </row>
        <row r="663">
          <cell r="A663" t="str">
            <v>ТРАНСПОРТНЫЕ УСЛУГИ НА КАБЕЛЬНО ПРОВОД.ПРОДУК.=1,5%</v>
          </cell>
          <cell r="B663" t="str">
            <v>СУМ</v>
          </cell>
          <cell r="E663">
            <v>0</v>
          </cell>
        </row>
        <row r="664">
          <cell r="A664" t="str">
            <v>ТРАНСПОРТНЫЕ УСЛУГИ=5%</v>
          </cell>
          <cell r="B664" t="str">
            <v>СУМ</v>
          </cell>
          <cell r="E664">
            <v>71833333.267327458</v>
          </cell>
        </row>
        <row r="665">
          <cell r="B665" t="str">
            <v>СУМ</v>
          </cell>
          <cell r="E665">
            <v>1537152615.4612782</v>
          </cell>
        </row>
        <row r="668">
          <cell r="A668" t="str">
            <v>КОТЕЛ ВОДОГРЕННЫЙ ЭЛЕКТРИЧЕСКИЙ НАПОЛЬНЫЙ ТЕПЛОВОЙ МОЩНОСТЬЮ 250КВТ ТИП-КЭН-П ,В КОМ.С ПРЕДОХРАНИТЕЛЬНЫМ КЛАПАНОМ,ШКАФОМ АВТОМАТИКИ И УПРАВЛЕНИЯ ПОГОДА ЗАВЫСЫМ КОНТРОЛЛЕРОМ</v>
          </cell>
          <cell r="B668" t="str">
            <v>ШТ</v>
          </cell>
          <cell r="C668">
            <v>4</v>
          </cell>
          <cell r="D668">
            <v>401785714</v>
          </cell>
          <cell r="E668">
            <v>1607142856</v>
          </cell>
        </row>
        <row r="669">
          <cell r="A669" t="str">
            <v>ЕМКОСТНОЙ ВОДОНАГРЕВАТЕЛЬ КОСВЕННОГО НАГРЕВА V=1000Л ПРОИЗ. ПРИ ДЕЛИТЕЛЬНОЙ РАБОТЕ 121КВТ, ПРИ Т. ВОДЫ В ГРЕЮЩЕМ КОНТУРЕ 90Г ,ГОРЯЧЕЙ ВОДЫ 50Г</v>
          </cell>
          <cell r="B669" t="str">
            <v>ШТ</v>
          </cell>
          <cell r="C669">
            <v>3</v>
          </cell>
          <cell r="D669">
            <v>62962500</v>
          </cell>
          <cell r="E669">
            <v>188887500</v>
          </cell>
        </row>
        <row r="670">
          <cell r="A670" t="str">
            <v>НАСОС ЦИРКУЛЯЦИОННЫЙ НА НУЖДЫ ОТОПЛЕНИЯ,С МОКРЫМ РОТОРОМ,С ЧАСТОТНЫМ ПРЕОБРАЗОВАТЕЛЕМ Q=13,0М3/ЧАС Н=6М,230V-50НZ;N-0,59КВТ С ШКАФОМ УПРАВЛЕНИЯ ТИП-STRATOS 65/1-9 WILO-</v>
          </cell>
          <cell r="B670" t="str">
            <v>ШТ</v>
          </cell>
          <cell r="C670">
            <v>8</v>
          </cell>
          <cell r="D670">
            <v>68118103</v>
          </cell>
          <cell r="E670">
            <v>544944824</v>
          </cell>
        </row>
        <row r="671">
          <cell r="A671" t="str">
            <v>НАСОС ЦИРКУЛЯЦИОННЫЙ СМЕСИТЕЛЬНЫЙ КОТЛОВОГО КОНТУРА С МОКРЫМ РОТОРОМ ,С ЧАСТОТНЫМ ПРЕОБРАЗОВАТЕЛЕМ Q=8М3/ЧАС Н=5М,230V-50НZ;N-0,3КВТ С ШКАФОМ УПРАВЛЕНИЯ ТИП-STRATOS 30/1-12 WILO-</v>
          </cell>
          <cell r="B671" t="str">
            <v>ШТ</v>
          </cell>
          <cell r="C671">
            <v>8</v>
          </cell>
          <cell r="D671">
            <v>18465993.300480001</v>
          </cell>
          <cell r="E671">
            <v>147727946.40384001</v>
          </cell>
        </row>
        <row r="672">
          <cell r="A672" t="str">
            <v>НАСОС ЦИРКУЛЯЦИОННЫЙ СЕТЕВОЙ НА НУЖДЫ ТНПЛОСНАБЖЕНИЯ ПОЗ.2,34,56 С СУХИМ РОТОРОМ Q=12,5М3/ЧАС Н=20М,3-380V-50НZ;N-4,3 КВТ С ШКАФОМ УПРАВЛЕНИЯ ТИП-STRATOS GIGA 65/1-38-3.8 WILO-</v>
          </cell>
          <cell r="B672" t="str">
            <v>ШТ</v>
          </cell>
          <cell r="C672">
            <v>2</v>
          </cell>
          <cell r="D672">
            <v>97672009.443839997</v>
          </cell>
          <cell r="E672">
            <v>195344018.88767999</v>
          </cell>
        </row>
        <row r="673">
          <cell r="A673" t="str">
            <v>НАСОС ЦИРКУЛЯЦИОННЫЙ СЕТЕВОЙ НА НУЖДЫ ТНПЛОСНАБЖЕНИЯ ПОЗ.7,8,9 С МОКРЫМ РОТОРОМ С ЧАСТОТНЫМ ПРЕОБРАЗОВАТЕЛЕМ Q=8,5М3/ЧАС Н=22М,3-380V-50НZ;N-3,7КВТ С ШКАФОМ УПРАВЛЕНИЯ ТИП-STRATOS GIGA 50/1-44/3.2WILO-</v>
          </cell>
          <cell r="B673" t="str">
            <v>ШТ</v>
          </cell>
          <cell r="C673">
            <v>2</v>
          </cell>
          <cell r="D673">
            <v>97672009.443839997</v>
          </cell>
          <cell r="E673">
            <v>195344018.88767999</v>
          </cell>
        </row>
        <row r="674">
          <cell r="A674" t="str">
            <v>НАСОС ЗАГРУЗКИ ВОДОНАГРЕВАТЕЛЯ ТЕПЛОНОСИТЕЛЕМ С ЧАСТОТНЫМ ПРЕОБРАЗОВАТЕЛЕМ С МОКРЫМ РОТОРОМ Q=5,5М3/ЧАС Н=6М,3-230V-50НZ;N-0,3КВТ С ШКАФОМ УПРАВЛЕНИЯ ТИП-STRATOS 30/1-12 WILO-</v>
          </cell>
          <cell r="B674" t="str">
            <v>ШТ</v>
          </cell>
          <cell r="C674">
            <v>6</v>
          </cell>
          <cell r="D674">
            <v>18465993.300480001</v>
          </cell>
          <cell r="E674">
            <v>110795959.80288</v>
          </cell>
        </row>
        <row r="675">
          <cell r="A675" t="str">
            <v>НАСОС ЦИРКУЛЯЦИОННЫЙ НА НУЖДЫ ГВС, ПОЗ.2,3,4,5,6 С МОКРЫМ РОТОРОМ ,Q=3М3/ЧАС Н=20М,3-380V-50НZ;N-1,5КВТ С ШКАФОМ УПРАВЛЕНИЯ ТИП LPP 32-21-1,5/2</v>
          </cell>
          <cell r="B675" t="str">
            <v>ШТ</v>
          </cell>
          <cell r="C675">
            <v>2</v>
          </cell>
          <cell r="D675">
            <v>62427576</v>
          </cell>
          <cell r="E675">
            <v>124855152</v>
          </cell>
        </row>
        <row r="676">
          <cell r="A676" t="str">
            <v>НАСОС ЦИРКУЛЯЦИОННЫЙ НА НУЖДЫ ГВС, ПОЗ.7,8,9 С МОКРЫМ РОТОРОМ ,Q=2М3/ЧАС Н=22М,3-380V-50НZ;N-1,5КВТ С ШКАФОМ УПРАВЛЕНИЯ ТИП LPP 40-20,5-1,5/2</v>
          </cell>
          <cell r="B676" t="str">
            <v>ШТ</v>
          </cell>
          <cell r="C676">
            <v>2</v>
          </cell>
          <cell r="D676">
            <v>62427576</v>
          </cell>
          <cell r="E676">
            <v>124855152</v>
          </cell>
        </row>
        <row r="677">
          <cell r="A677" t="str">
            <v>КЛАПАН РЕГУЛИРУЮЩИЙ ТРЕХХОДОВОЙ С ЭЛЕКТРОПРИВОДОМ ,СМЕСИТЕЛЬНЫЙ МУФТОВЫЙ РУ 16 БАР T=200C .Р=15 КПА KVS =42,0 М3/ЧАС Д-50ММ</v>
          </cell>
          <cell r="B677" t="str">
            <v>ШТ</v>
          </cell>
          <cell r="C677">
            <v>1</v>
          </cell>
          <cell r="D677">
            <v>14841900</v>
          </cell>
          <cell r="E677">
            <v>14841900</v>
          </cell>
        </row>
        <row r="678">
          <cell r="A678" t="str">
            <v>КЛАПАН РЕГУЛИРУЮЩИЙ ТРЕХХОДОВОЙ С ЭЛЕКТРОПРИВОДОМ ,СМЕСИТЕЛЬНЫЙ МУФТОВЫЙ РУ 16 БАР T=200C .Р=15 КПА KVS =29М3/ЧАС Д-40ММ</v>
          </cell>
          <cell r="B678" t="str">
            <v>ШТ</v>
          </cell>
          <cell r="C678">
            <v>1</v>
          </cell>
          <cell r="D678">
            <v>12451625</v>
          </cell>
          <cell r="E678">
            <v>12451625</v>
          </cell>
        </row>
        <row r="679">
          <cell r="A679" t="str">
            <v>СПЛИТ КОНДИЦИОНЕР НАСТЕННОГО ТИПА ТИПА QX=2,7КВТ,N-0,77КВТ,ТИП-Р09SP</v>
          </cell>
          <cell r="B679" t="str">
            <v>К-Т</v>
          </cell>
          <cell r="C679">
            <v>2</v>
          </cell>
          <cell r="D679">
            <v>9856000</v>
          </cell>
          <cell r="E679">
            <v>19712000</v>
          </cell>
        </row>
        <row r="680">
          <cell r="A680" t="str">
            <v>ПОГРУЖНОЙ ДРЕНАЖНЫЙ НАСОС Q=10М3/ЧАС;H=10М;N=1,1КВТ.ГНОМ 10/10 4А71В22УЗ</v>
          </cell>
          <cell r="B680" t="str">
            <v>К-Т</v>
          </cell>
          <cell r="C680">
            <v>1</v>
          </cell>
          <cell r="D680">
            <v>8652000</v>
          </cell>
          <cell r="E680">
            <v>8652000</v>
          </cell>
        </row>
        <row r="681">
          <cell r="A681" t="str">
            <v>ЩИТ РАСПРЕДЕЛИТЕЛЬНЫЙ С ВВОДНЫМ АВТОМАТОМ ВА88-32-40А И С АВТОМАТАМИ ВА88-32А-16А-8ШТ,ВА47-29-1Р-16А-18ШТ, И МОДУЛЬНЫЙ КОНТРАКТОР РН47-1ШТ,(ШС)ПР8501-1-ЗУХЛ-070</v>
          </cell>
          <cell r="B681" t="str">
            <v>ШТ</v>
          </cell>
          <cell r="C681">
            <v>1</v>
          </cell>
          <cell r="D681">
            <v>198200500</v>
          </cell>
          <cell r="E681">
            <v>198200500</v>
          </cell>
        </row>
        <row r="682">
          <cell r="A682" t="str">
            <v>ЩИТ РАСПРЕДЕЛИТЕЛЬНЫЙ С ВВОДНЫМ АВТОМАТОМ NS1600-1600A И С АВТОМАТАМИ ЭЛЕКТРОННЫЙ СЧЕТЧИК ЕХ-518U-380/220В 5А-1ШТ,ТРАНСФОРМАТОРЫ ТОКА ТТИ-А 1500/5 -3ШТ,И С АВТОМАТАМИ NS630-630A(500A-2ШТ NS100-63A-1ШТ(ШР 1,2)ЩО 85-17 У3</v>
          </cell>
          <cell r="B682" t="str">
            <v>ШТ</v>
          </cell>
          <cell r="C682">
            <v>2</v>
          </cell>
          <cell r="D682">
            <v>517651450</v>
          </cell>
          <cell r="E682">
            <v>1035302900</v>
          </cell>
        </row>
        <row r="683">
          <cell r="A683" t="str">
            <v>ЩИТ АВР НА IP=1600A ЩО 85-40-У3</v>
          </cell>
          <cell r="B683" t="str">
            <v>ШТ</v>
          </cell>
          <cell r="C683">
            <v>1</v>
          </cell>
          <cell r="D683">
            <v>487569110</v>
          </cell>
          <cell r="E683">
            <v>487569110</v>
          </cell>
        </row>
        <row r="684">
          <cell r="A684" t="str">
            <v>АВТОМАТИЧЕСКИЙ ВЫКЛЮЧАТЕЛЬ IP=1600 NS1600</v>
          </cell>
          <cell r="B684" t="str">
            <v>ШТ</v>
          </cell>
          <cell r="C684">
            <v>2</v>
          </cell>
          <cell r="D684">
            <v>26852000</v>
          </cell>
          <cell r="E684">
            <v>53704000</v>
          </cell>
        </row>
        <row r="685">
          <cell r="A685" t="str">
            <v>КЛЕММНЫЙ ЯЩИК Я-5001</v>
          </cell>
          <cell r="B685" t="str">
            <v>ШТ</v>
          </cell>
          <cell r="C685">
            <v>4</v>
          </cell>
          <cell r="D685">
            <v>17852000</v>
          </cell>
          <cell r="E685">
            <v>71408000</v>
          </cell>
        </row>
        <row r="686">
          <cell r="A686" t="str">
            <v>ПУСКАТЕЛЬ ЭЛЕКТРОМАГНИТНЫЙ IMP=4,0А U=380В,ПМЛ-122002</v>
          </cell>
          <cell r="B686" t="str">
            <v>ШТ</v>
          </cell>
          <cell r="C686">
            <v>1</v>
          </cell>
          <cell r="D686">
            <v>1540500</v>
          </cell>
          <cell r="E686">
            <v>1540500</v>
          </cell>
        </row>
        <row r="687">
          <cell r="A687" t="str">
            <v>ПУСКАТЕЛЬ ЭЛЕКТРОМАГНИТНЫЙ IMP=8,0А U=380В,ПМЛ-122002</v>
          </cell>
          <cell r="B687" t="str">
            <v>ШТ</v>
          </cell>
          <cell r="C687">
            <v>4</v>
          </cell>
          <cell r="D687">
            <v>1540500</v>
          </cell>
          <cell r="E687">
            <v>6162000</v>
          </cell>
        </row>
        <row r="688">
          <cell r="A688" t="str">
            <v>ПУСКАТЕЛЬ ЭЛЕКТРОМАГНИТНЫЙ IMP=14,0А U=380В,ПМЛ-222002</v>
          </cell>
          <cell r="B688" t="str">
            <v>ШТ</v>
          </cell>
          <cell r="C688">
            <v>4</v>
          </cell>
          <cell r="D688">
            <v>1540500</v>
          </cell>
          <cell r="E688">
            <v>6162000</v>
          </cell>
        </row>
        <row r="689">
          <cell r="A689" t="str">
            <v>ПРИБОР ПРИЕМНО-КОНТРОЛЬНЫЙ ПОЖАРНЫЙ НА 8ШЛЕЙФОВ ТИПА ГРАНД МАГИСТР-8.ЗАВОД ИЗГОТОВИТЕЛЬ "МАГИСТРАЛЬ"</v>
          </cell>
          <cell r="B689" t="str">
            <v>ШТ</v>
          </cell>
          <cell r="C689">
            <v>1</v>
          </cell>
          <cell r="D689">
            <v>1386607.1428571427</v>
          </cell>
          <cell r="E689">
            <v>1386607.1428571427</v>
          </cell>
        </row>
        <row r="690">
          <cell r="A690" t="str">
            <v>БЛОК КЛАВИАТУРЫ НА 8ШС ТИПА ГРАНД МАГИСТР-8.ЗАВОД ИЗГОТОВИТЕЛЬ "МАГИСТРАЛЬ"</v>
          </cell>
          <cell r="B690" t="str">
            <v>ШТ</v>
          </cell>
          <cell r="C690">
            <v>1</v>
          </cell>
          <cell r="D690">
            <v>0</v>
          </cell>
          <cell r="E690">
            <v>0</v>
          </cell>
        </row>
        <row r="691">
          <cell r="A691" t="str">
            <v>ВСТРАИВАЕМЫЙ РЕЛЕЙНЫЙ МОДУЛЬ НА 4 РЕЛЕ ТИП ГРАНД МАГИСТР-РМ4.ЗАВОД ИЗГОТОВИТЕЛЬ "МАГИСТРАЛЬ"</v>
          </cell>
          <cell r="B691" t="str">
            <v>ШТ</v>
          </cell>
          <cell r="C691">
            <v>1</v>
          </cell>
          <cell r="D691">
            <v>252232.14285714284</v>
          </cell>
          <cell r="E691">
            <v>252232.14285714284</v>
          </cell>
        </row>
        <row r="692">
          <cell r="A692" t="str">
            <v>СВИНЦОВО-КИСЛОТНЫЙ ГЕРМЕТИЧНЫЙ АККУМУЛЯТОР 12В 7АЧ</v>
          </cell>
          <cell r="B692" t="str">
            <v>ШТ</v>
          </cell>
          <cell r="C692">
            <v>1</v>
          </cell>
          <cell r="D692">
            <v>732142.85714285704</v>
          </cell>
          <cell r="E692">
            <v>732142.85714285704</v>
          </cell>
        </row>
        <row r="693">
          <cell r="A693" t="str">
            <v>ШКАФ ДИСПЕТЧЕРИЗАЦИИ DDS-1,DDS-4 НЕСТАНДАРТНЫЙ ELEKTRO CONTROL</v>
          </cell>
          <cell r="B693" t="str">
            <v>ШТ</v>
          </cell>
          <cell r="C693">
            <v>4</v>
          </cell>
          <cell r="D693">
            <v>54568950</v>
          </cell>
          <cell r="E693">
            <v>218275800</v>
          </cell>
        </row>
        <row r="694">
          <cell r="A694" t="str">
            <v>ИЗМЕРИТЕЛЬ МОЩНОСТИ РМ5111</v>
          </cell>
          <cell r="B694" t="str">
            <v>ШТ</v>
          </cell>
          <cell r="C694">
            <v>5</v>
          </cell>
          <cell r="D694">
            <v>5685239</v>
          </cell>
          <cell r="E694">
            <v>28426195</v>
          </cell>
        </row>
        <row r="695">
          <cell r="A695" t="str">
            <v>ДАТЧИК ПРОПЕЧТИ ВОДЫ ТТ-FLAT</v>
          </cell>
          <cell r="B695" t="str">
            <v>ШТ</v>
          </cell>
          <cell r="C695">
            <v>4</v>
          </cell>
          <cell r="D695">
            <v>3170825</v>
          </cell>
          <cell r="E695">
            <v>12683300</v>
          </cell>
        </row>
        <row r="696">
          <cell r="A696" t="str">
            <v>ДАТЧИК ТЕМПЕРАТУРЫ</v>
          </cell>
          <cell r="B696" t="str">
            <v>ШТ</v>
          </cell>
          <cell r="C696">
            <v>15</v>
          </cell>
          <cell r="D696">
            <v>314732</v>
          </cell>
          <cell r="E696">
            <v>4720980</v>
          </cell>
        </row>
        <row r="697">
          <cell r="A697" t="str">
            <v>ДАТЧИК ДАВЛЕНИЯ</v>
          </cell>
          <cell r="B697" t="str">
            <v>ШТ</v>
          </cell>
          <cell r="C697">
            <v>8</v>
          </cell>
          <cell r="D697">
            <v>4910714</v>
          </cell>
          <cell r="E697">
            <v>39285712</v>
          </cell>
        </row>
        <row r="698">
          <cell r="A698" t="str">
            <v>ДАТЧИК ПОТОКА</v>
          </cell>
          <cell r="B698" t="str">
            <v>ШТ</v>
          </cell>
          <cell r="C698">
            <v>8</v>
          </cell>
          <cell r="D698">
            <v>99286</v>
          </cell>
          <cell r="E698">
            <v>794288</v>
          </cell>
        </row>
        <row r="699">
          <cell r="A699" t="str">
            <v>КОНТРОЛЛЕР УПРАВЛЕНИЯ КОТЛАМИ D-2,D-5PHOENIX CONTACT</v>
          </cell>
          <cell r="B699" t="str">
            <v>ШТ</v>
          </cell>
          <cell r="C699">
            <v>4</v>
          </cell>
          <cell r="D699">
            <v>6896500</v>
          </cell>
          <cell r="E699">
            <v>27586000</v>
          </cell>
        </row>
        <row r="700">
          <cell r="A700" t="str">
            <v>КОНТРОЛЛЕР УПРАВЛЕНИЯ АВР D-1 PHOENIX CONTACT</v>
          </cell>
          <cell r="B700" t="str">
            <v>ШТ</v>
          </cell>
          <cell r="C700">
            <v>1</v>
          </cell>
          <cell r="D700">
            <v>7956000</v>
          </cell>
          <cell r="E700">
            <v>7956000</v>
          </cell>
        </row>
        <row r="701">
          <cell r="A701" t="str">
            <v>АРМ ДИСПЕТЧЕРА(КОМЬЮТЕР)</v>
          </cell>
          <cell r="B701" t="str">
            <v>К-Т</v>
          </cell>
          <cell r="C701">
            <v>1</v>
          </cell>
          <cell r="D701">
            <v>12560000</v>
          </cell>
          <cell r="E701">
            <v>12560000</v>
          </cell>
        </row>
        <row r="702">
          <cell r="A702" t="str">
            <v>ПРОГРАММНОЕ ОБЕСПЕЧЕНИЕ БАЗОВОЕ PHOENIX CONTACT</v>
          </cell>
          <cell r="B702" t="str">
            <v>К-Т</v>
          </cell>
          <cell r="C702">
            <v>1</v>
          </cell>
          <cell r="D702">
            <v>45000000</v>
          </cell>
          <cell r="E702">
            <v>45000000</v>
          </cell>
        </row>
        <row r="703">
          <cell r="A703" t="str">
            <v>ПРОГРАММНОЕ ОБЕСПЕЧЕНИЕ ПРИКЛАДНОЕ PHOENIX CONTACT</v>
          </cell>
          <cell r="B703" t="str">
            <v>К-Т</v>
          </cell>
          <cell r="C703">
            <v>1</v>
          </cell>
          <cell r="D703">
            <v>29000000</v>
          </cell>
          <cell r="E703">
            <v>29000000</v>
          </cell>
        </row>
        <row r="704">
          <cell r="A704" t="str">
            <v>ЛИЦЕНЗИИ PHOENIX CONTACT</v>
          </cell>
          <cell r="B704" t="str">
            <v>К-Т</v>
          </cell>
          <cell r="C704">
            <v>1</v>
          </cell>
          <cell r="D704">
            <v>34895200</v>
          </cell>
          <cell r="E704">
            <v>34895200</v>
          </cell>
        </row>
        <row r="705">
          <cell r="A705" t="str">
            <v>ЭЛЕКТРОННЫЕ КЛЮЧИ PHOENIX CONTACT</v>
          </cell>
          <cell r="B705" t="str">
            <v>К-Т</v>
          </cell>
          <cell r="C705">
            <v>1</v>
          </cell>
          <cell r="D705">
            <v>29500620</v>
          </cell>
          <cell r="E705">
            <v>29500620</v>
          </cell>
        </row>
        <row r="706">
          <cell r="B706" t="str">
            <v>СУМ</v>
          </cell>
          <cell r="E706">
            <v>5648659040.124938</v>
          </cell>
        </row>
        <row r="707">
          <cell r="A707" t="str">
            <v>ЗАГОТОВИТЕЛЬНО-СКЛАДСКИЕ РАСХОДЫ</v>
          </cell>
          <cell r="B707" t="str">
            <v>СУМ</v>
          </cell>
          <cell r="E707">
            <v>67783908.481499255</v>
          </cell>
        </row>
        <row r="708">
          <cell r="A708" t="str">
            <v>ТРАНСПОРТНЫЕ УСЛУГИ</v>
          </cell>
          <cell r="B708" t="str">
            <v>СУМ</v>
          </cell>
          <cell r="E708">
            <v>112973180.80249876</v>
          </cell>
        </row>
        <row r="709">
          <cell r="B709" t="str">
            <v>СУМ</v>
          </cell>
          <cell r="E709">
            <v>5829416129.4089365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"/>
      <sheetName val="Лист16"/>
      <sheetName val="1п"/>
      <sheetName val="2."/>
      <sheetName val="3."/>
      <sheetName val="свод"/>
      <sheetName val="СВОДНАЯ"/>
      <sheetName val="Лист13"/>
      <sheetName val="Лист15"/>
      <sheetName val="Лист12"/>
      <sheetName val="Лист4"/>
      <sheetName val="Лист7"/>
      <sheetName val="1"/>
      <sheetName val="2"/>
      <sheetName val="3"/>
      <sheetName val="4"/>
      <sheetName val="5"/>
      <sheetName val="6"/>
      <sheetName val="10"/>
      <sheetName val="11"/>
      <sheetName val="12"/>
      <sheetName val="13"/>
      <sheetName val="14"/>
      <sheetName val="15"/>
      <sheetName val="16"/>
      <sheetName val="Лист1"/>
      <sheetName val="Лист2"/>
      <sheetName val="Лист3"/>
      <sheetName val="Лист5"/>
      <sheetName val="Лист6"/>
      <sheetName val="Лист8"/>
      <sheetName val="Лист9"/>
      <sheetName val="Лист10"/>
      <sheetName val="Лист14"/>
      <sheetName val="Лист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4">
          <cell r="A4" t="str">
            <v>НАИМЕНОВАНИЕ</v>
          </cell>
          <cell r="B4" t="str">
            <v>ЕД.
ИЗМ.</v>
          </cell>
          <cell r="C4" t="str">
            <v>КОЛ-ВО</v>
          </cell>
          <cell r="D4" t="str">
            <v>ЦЕНА
 ЗА ЕД.</v>
          </cell>
          <cell r="E4" t="str">
            <v>СУММА 
(сум)</v>
          </cell>
        </row>
        <row r="5">
          <cell r="A5">
            <v>2</v>
          </cell>
          <cell r="B5">
            <v>3</v>
          </cell>
          <cell r="C5">
            <v>4</v>
          </cell>
          <cell r="D5">
            <v>5</v>
          </cell>
          <cell r="E5">
            <v>6</v>
          </cell>
        </row>
        <row r="7">
          <cell r="A7" t="str">
            <v>Затраты труда рабочих-строителей</v>
          </cell>
          <cell r="B7" t="str">
            <v>чел.-ч</v>
          </cell>
          <cell r="C7">
            <v>1522.1991392</v>
          </cell>
          <cell r="D7">
            <v>26824.313600000001</v>
          </cell>
          <cell r="E7">
            <v>40831947.071550854</v>
          </cell>
        </row>
        <row r="8">
          <cell r="B8" t="str">
            <v>СУМ</v>
          </cell>
          <cell r="C8">
            <v>1522.1991392</v>
          </cell>
          <cell r="E8">
            <v>40831947.071550854</v>
          </cell>
        </row>
        <row r="11">
          <cell r="A11" t="str">
            <v>Автопогрузчики 5 т</v>
          </cell>
          <cell r="B11" t="str">
            <v>маш.-ч</v>
          </cell>
          <cell r="C11">
            <v>3.8120000000000001E-2</v>
          </cell>
          <cell r="D11">
            <v>140201</v>
          </cell>
          <cell r="E11">
            <v>5344.4621200000001</v>
          </cell>
        </row>
        <row r="12">
          <cell r="A12" t="str">
            <v>Агрегаты сварочные передвижные с номинальным сварочным током 250-400 А с дизельным двигателем</v>
          </cell>
          <cell r="B12" t="str">
            <v>маш.-ч</v>
          </cell>
          <cell r="C12">
            <v>96.1828</v>
          </cell>
          <cell r="D12">
            <v>54178</v>
          </cell>
          <cell r="E12">
            <v>5210991.7384000001</v>
          </cell>
        </row>
        <row r="13">
          <cell r="A13" t="str">
            <v>Бульдозеры при работе на других видах строительства (кроме водохозяйственного) 59 (80) кВт (л.с.)</v>
          </cell>
          <cell r="B13" t="str">
            <v>маш.-ч</v>
          </cell>
          <cell r="C13">
            <v>1.3375999999999999</v>
          </cell>
          <cell r="D13">
            <v>175643</v>
          </cell>
          <cell r="E13">
            <v>234940.07679999998</v>
          </cell>
        </row>
        <row r="14">
          <cell r="A14" t="str">
            <v>Горелки газопламенные</v>
          </cell>
          <cell r="B14" t="str">
            <v>маш.-ч</v>
          </cell>
          <cell r="C14">
            <v>1.71</v>
          </cell>
          <cell r="D14">
            <v>235</v>
          </cell>
          <cell r="E14">
            <v>401.84999999999997</v>
          </cell>
        </row>
        <row r="15">
          <cell r="A15" t="str">
            <v>Гамма-дефектоскопы с толщиной просвечиваемой стали до 80 мм</v>
          </cell>
          <cell r="B15" t="str">
            <v>маш.-ч</v>
          </cell>
          <cell r="C15">
            <v>19.38</v>
          </cell>
          <cell r="D15">
            <v>20072.346477568004</v>
          </cell>
          <cell r="E15">
            <v>389002.0747352679</v>
          </cell>
        </row>
        <row r="16">
          <cell r="A16" t="str">
            <v>Домкраты гидравлические грузоподъемностью 63 т</v>
          </cell>
          <cell r="B16" t="str">
            <v>маш.-ч</v>
          </cell>
          <cell r="C16">
            <v>9.2736000000000001</v>
          </cell>
          <cell r="D16">
            <v>1809.8017315840004</v>
          </cell>
          <cell r="E16">
            <v>16783.377338017388</v>
          </cell>
        </row>
        <row r="17">
          <cell r="A17" t="str">
            <v>Компрессоры передвижные с двигателем внутреннего сгорания давлением до 686 кПа (7 атм.) 5 м3/мин</v>
          </cell>
          <cell r="B17" t="str">
            <v>маш.-ч</v>
          </cell>
          <cell r="C17">
            <v>0.20979999999999999</v>
          </cell>
          <cell r="D17">
            <v>152202</v>
          </cell>
          <cell r="E17">
            <v>31931.979599999999</v>
          </cell>
        </row>
        <row r="18">
          <cell r="A18" t="str">
            <v>Компрессоры передвижные с двигателем внутреннего сгорания давлением до 686 кПа (7 атм.) 5 м3/мин</v>
          </cell>
          <cell r="B18" t="str">
            <v>маш.-ч</v>
          </cell>
          <cell r="C18">
            <v>19.930800000000001</v>
          </cell>
          <cell r="D18">
            <v>152202</v>
          </cell>
          <cell r="E18">
            <v>3033507.6216000002</v>
          </cell>
        </row>
        <row r="19">
          <cell r="A19" t="str">
            <v>Краны на автомобильном ходу при работе на других видах строительства 10 т</v>
          </cell>
          <cell r="B19" t="str">
            <v>маш.-ч</v>
          </cell>
          <cell r="C19">
            <v>27.893000000000001</v>
          </cell>
          <cell r="D19">
            <v>239461</v>
          </cell>
          <cell r="E19">
            <v>6679285.6730000004</v>
          </cell>
        </row>
        <row r="20">
          <cell r="A20" t="str">
            <v>Краны на автомобильном ходу при работе на монтаже технологического оборудования 10 т</v>
          </cell>
          <cell r="B20" t="str">
            <v>маш.-ч</v>
          </cell>
          <cell r="C20">
            <v>1.8864000000000001</v>
          </cell>
          <cell r="D20">
            <v>239461</v>
          </cell>
          <cell r="E20">
            <v>451719.2304</v>
          </cell>
        </row>
        <row r="21">
          <cell r="A21" t="str">
            <v>Краны-трубоукладчики для труб диаметром (грузоподъемностью) до 400 мм (6,3 т)</v>
          </cell>
          <cell r="B21" t="str">
            <v>маш.-ч</v>
          </cell>
          <cell r="C21">
            <v>4.7420799999999996</v>
          </cell>
          <cell r="D21">
            <v>205548</v>
          </cell>
          <cell r="E21">
            <v>974725.05983999989</v>
          </cell>
        </row>
        <row r="22">
          <cell r="A22" t="str">
            <v>Краны-трубоукладчики для труб диаметром (грузоподъемностью) до 700 мм (12,5 т)</v>
          </cell>
          <cell r="B22" t="str">
            <v>маш.-ч</v>
          </cell>
          <cell r="C22">
            <v>1.5039</v>
          </cell>
          <cell r="D22">
            <v>254345</v>
          </cell>
          <cell r="E22">
            <v>382509.44550000003</v>
          </cell>
        </row>
        <row r="23">
          <cell r="A23" t="str">
            <v>Котлы битумные передвижные 1000 л</v>
          </cell>
          <cell r="B23" t="str">
            <v>маш.-ч</v>
          </cell>
          <cell r="C23">
            <v>7.3188399999999998</v>
          </cell>
          <cell r="D23">
            <v>10754</v>
          </cell>
          <cell r="E23">
            <v>78706.805359999998</v>
          </cell>
        </row>
        <row r="24">
          <cell r="A24" t="str">
            <v>Краскораспылители ручные</v>
          </cell>
          <cell r="B24" t="str">
            <v>маш.-ч</v>
          </cell>
          <cell r="C24">
            <v>0.20979999999999999</v>
          </cell>
          <cell r="D24">
            <v>553.41044684800022</v>
          </cell>
          <cell r="E24">
            <v>116.10551174871044</v>
          </cell>
        </row>
        <row r="25">
          <cell r="A25" t="str">
            <v>Котлы битумные передвижные 400 л</v>
          </cell>
          <cell r="B25" t="str">
            <v>маш.-ч</v>
          </cell>
          <cell r="C25">
            <v>28.980399999999999</v>
          </cell>
          <cell r="D25">
            <v>6311</v>
          </cell>
          <cell r="E25">
            <v>182895.30439999999</v>
          </cell>
        </row>
        <row r="26">
          <cell r="A26" t="str">
            <v>Лаборатории для контроля сварных соединений высокопроходимые, передвижные</v>
          </cell>
          <cell r="B26" t="str">
            <v>маш.-ч</v>
          </cell>
          <cell r="C26">
            <v>21</v>
          </cell>
          <cell r="D26">
            <v>63570.407599820792</v>
          </cell>
          <cell r="E26">
            <v>1334978.5595962366</v>
          </cell>
        </row>
        <row r="27">
          <cell r="A27" t="str">
            <v>Лебедки ручные и рычажные, тяговым усилием 14,72 (1,5) кН (т)</v>
          </cell>
          <cell r="B27" t="str">
            <v>маш.-ч</v>
          </cell>
          <cell r="C27">
            <v>56.305199999999999</v>
          </cell>
          <cell r="D27">
            <v>1403</v>
          </cell>
          <cell r="E27">
            <v>78996.195599999992</v>
          </cell>
        </row>
        <row r="28">
          <cell r="A28" t="str">
            <v>Лебедки электрические, тяговым усилием 156,96 (16) кН (т)</v>
          </cell>
          <cell r="B28" t="str">
            <v>маш.-ч</v>
          </cell>
          <cell r="C28">
            <v>9.2736000000000001</v>
          </cell>
          <cell r="D28">
            <v>33744</v>
          </cell>
          <cell r="E28">
            <v>312928.35840000003</v>
          </cell>
        </row>
        <row r="29">
          <cell r="A29" t="str">
            <v>Машины для очистки и грунтовки труб диаметром 600-800 мм</v>
          </cell>
          <cell r="B29" t="str">
            <v>маш.-ч</v>
          </cell>
          <cell r="C29">
            <v>1.8923399999999999</v>
          </cell>
          <cell r="D29">
            <v>175265</v>
          </cell>
          <cell r="E29">
            <v>331660.97009999998</v>
          </cell>
        </row>
        <row r="30">
          <cell r="A30" t="str">
            <v>Машины для очистки и изоляции полимерными лентами труб диаметром 600-800 мм</v>
          </cell>
          <cell r="B30" t="str">
            <v>маш.-ч</v>
          </cell>
          <cell r="C30">
            <v>2.2812199999999998</v>
          </cell>
          <cell r="D30">
            <v>175265</v>
          </cell>
          <cell r="E30">
            <v>399818.02329999994</v>
          </cell>
        </row>
        <row r="31">
          <cell r="A31" t="str">
            <v>Машины шлифовальные электрические</v>
          </cell>
          <cell r="B31" t="str">
            <v>маш.-ч</v>
          </cell>
          <cell r="C31">
            <v>37.173430000000003</v>
          </cell>
          <cell r="D31">
            <v>1954</v>
          </cell>
          <cell r="E31">
            <v>72636.88222</v>
          </cell>
        </row>
        <row r="32">
          <cell r="A32" t="str">
            <v>Прицепы тракторные 2 т</v>
          </cell>
          <cell r="B32" t="str">
            <v>маш.-ч</v>
          </cell>
          <cell r="C32">
            <v>9.9</v>
          </cell>
          <cell r="D32">
            <v>4047.3747815424008</v>
          </cell>
          <cell r="E32">
            <v>40069.01033726977</v>
          </cell>
        </row>
        <row r="33">
          <cell r="A33" t="str">
            <v>Спецавтомашины, грузоподъемность до 8 т, вездеход</v>
          </cell>
          <cell r="B33" t="str">
            <v>маш.-ч</v>
          </cell>
          <cell r="C33">
            <v>28.687799999999999</v>
          </cell>
          <cell r="D33">
            <v>147398</v>
          </cell>
          <cell r="E33">
            <v>4228524.3443999998</v>
          </cell>
        </row>
        <row r="34">
          <cell r="A34" t="str">
            <v>Тракторы на пневмоколесном ходу 29 кВт (40 л.с.)</v>
          </cell>
          <cell r="B34" t="str">
            <v>маш.-ч</v>
          </cell>
          <cell r="C34">
            <v>9.9</v>
          </cell>
          <cell r="D34">
            <v>155385</v>
          </cell>
          <cell r="E34">
            <v>1538311.5</v>
          </cell>
        </row>
        <row r="35">
          <cell r="A35" t="str">
            <v>Трамбовки пневматические</v>
          </cell>
          <cell r="B35" t="str">
            <v>маш.-ч</v>
          </cell>
          <cell r="C35">
            <v>21.436800000000002</v>
          </cell>
          <cell r="D35">
            <v>1270</v>
          </cell>
          <cell r="E35">
            <v>27224.736000000001</v>
          </cell>
        </row>
        <row r="36">
          <cell r="A36" t="str">
            <v>Экскаваторы на гусеничном ходу типа "ATLAS", "VOLVO", "KOMATSU", "HITACHI", "LIEBHER" с емкостью ковша 0,5 м3</v>
          </cell>
          <cell r="B36" t="str">
            <v>маш.-ч</v>
          </cell>
          <cell r="C36">
            <v>3.7423760000000001</v>
          </cell>
          <cell r="D36">
            <v>232426</v>
          </cell>
          <cell r="E36">
            <v>869825.484176</v>
          </cell>
        </row>
        <row r="37">
          <cell r="A37" t="str">
            <v>Установки для сушки труб диаметром до 500 мм</v>
          </cell>
          <cell r="B37" t="str">
            <v>маш.-ч</v>
          </cell>
          <cell r="C37">
            <v>0.49836000000000003</v>
          </cell>
          <cell r="D37">
            <v>55100</v>
          </cell>
          <cell r="E37">
            <v>27459.636000000002</v>
          </cell>
        </row>
        <row r="38">
          <cell r="A38" t="str">
            <v>Экскаваторы одноковшовые дизельные на гусеничном ходу при работе на других видах строительства (кроме водохозяйственного) 0,65 м3</v>
          </cell>
          <cell r="B38" t="str">
            <v>маш.-ч</v>
          </cell>
          <cell r="C38">
            <v>0.17748</v>
          </cell>
          <cell r="D38">
            <v>242599</v>
          </cell>
          <cell r="E38">
            <v>43056.470520000003</v>
          </cell>
        </row>
        <row r="39">
          <cell r="A39" t="str">
            <v>Автомобили бортовые грузоподъемностью до 5 т</v>
          </cell>
          <cell r="B39" t="str">
            <v>маш.-ч</v>
          </cell>
          <cell r="C39">
            <v>14.5395</v>
          </cell>
          <cell r="D39">
            <v>106655</v>
          </cell>
          <cell r="E39">
            <v>1550710.3725000001</v>
          </cell>
        </row>
        <row r="40">
          <cell r="A40" t="str">
            <v>Автомобили бортовые грузоподъемностью до 5 т</v>
          </cell>
          <cell r="B40" t="str">
            <v>маш.-ч</v>
          </cell>
          <cell r="C40">
            <v>7.0182000000000002</v>
          </cell>
          <cell r="D40">
            <v>106655</v>
          </cell>
          <cell r="E40">
            <v>748526.12100000004</v>
          </cell>
        </row>
        <row r="41">
          <cell r="A41" t="str">
            <v>Автомобили бортовые грузоподъемностью до 8 т</v>
          </cell>
          <cell r="B41" t="str">
            <v>маш.-ч</v>
          </cell>
          <cell r="C41">
            <v>1.8864000000000001</v>
          </cell>
          <cell r="D41">
            <v>138958</v>
          </cell>
          <cell r="E41">
            <v>262130.37120000002</v>
          </cell>
        </row>
        <row r="42">
          <cell r="A42" t="str">
            <v>Аппараты для газовой сварки и резки</v>
          </cell>
          <cell r="B42" t="str">
            <v>маш.-ч</v>
          </cell>
          <cell r="C42">
            <v>28.068000000000001</v>
          </cell>
          <cell r="D42">
            <v>1586</v>
          </cell>
          <cell r="E42">
            <v>44515.848000000005</v>
          </cell>
        </row>
        <row r="43">
          <cell r="A43" t="str">
            <v>Трубоукладчики для труб диаметром до 400 мм, грузоподъемность 6,3 т</v>
          </cell>
          <cell r="B43" t="str">
            <v>маш.-ч</v>
          </cell>
          <cell r="C43">
            <v>3.0548000000000002</v>
          </cell>
          <cell r="D43">
            <v>205548</v>
          </cell>
          <cell r="E43">
            <v>627908.03040000005</v>
          </cell>
        </row>
        <row r="44">
          <cell r="A44" t="str">
            <v>Полотенце мягкое для труб диаметром до 300 мм</v>
          </cell>
          <cell r="B44" t="str">
            <v>маш.-ч</v>
          </cell>
          <cell r="C44">
            <v>13.893000000000001</v>
          </cell>
          <cell r="D44">
            <v>218.37277091840005</v>
          </cell>
          <cell r="E44">
            <v>3033.8529063693322</v>
          </cell>
        </row>
        <row r="45">
          <cell r="B45" t="str">
            <v>СУМ</v>
          </cell>
          <cell r="C45">
            <v>491.32564599999978</v>
          </cell>
          <cell r="E45">
            <v>30215175.57126091</v>
          </cell>
        </row>
        <row r="48">
          <cell r="A48" t="str">
            <v>Кирпич глиняный обыкновенный М-75</v>
          </cell>
          <cell r="B48" t="str">
            <v>1000шт</v>
          </cell>
          <cell r="C48">
            <v>0.72</v>
          </cell>
          <cell r="D48">
            <v>803571.42857142852</v>
          </cell>
          <cell r="E48">
            <v>578571.42857142852</v>
          </cell>
        </row>
        <row r="49">
          <cell r="A49" t="str">
            <v>Пленка радиографическая рулонная</v>
          </cell>
          <cell r="B49" t="str">
            <v>м</v>
          </cell>
          <cell r="C49">
            <v>59.96</v>
          </cell>
          <cell r="D49">
            <v>63244.047619047618</v>
          </cell>
          <cell r="E49">
            <v>3792113.0952380951</v>
          </cell>
        </row>
        <row r="50">
          <cell r="A50" t="str">
            <v>Коробки соединительные</v>
          </cell>
          <cell r="B50" t="str">
            <v>шт</v>
          </cell>
          <cell r="C50">
            <v>48</v>
          </cell>
          <cell r="D50">
            <v>13125</v>
          </cell>
          <cell r="E50">
            <v>630000</v>
          </cell>
        </row>
        <row r="51">
          <cell r="A51" t="str">
            <v>Глина</v>
          </cell>
          <cell r="B51" t="str">
            <v>м3</v>
          </cell>
          <cell r="C51">
            <v>2.88</v>
          </cell>
          <cell r="D51">
            <v>0</v>
          </cell>
          <cell r="E51">
            <v>0</v>
          </cell>
        </row>
        <row r="52">
          <cell r="A52" t="str">
            <v>Глина шамотная</v>
          </cell>
          <cell r="B52" t="str">
            <v>кг</v>
          </cell>
          <cell r="C52">
            <v>8.4</v>
          </cell>
          <cell r="D52">
            <v>6500</v>
          </cell>
          <cell r="E52">
            <v>54600</v>
          </cell>
        </row>
        <row r="53">
          <cell r="A53" t="str">
            <v>Вода</v>
          </cell>
          <cell r="B53" t="str">
            <v>м3</v>
          </cell>
          <cell r="C53">
            <v>3.84</v>
          </cell>
          <cell r="D53">
            <v>0</v>
          </cell>
          <cell r="E53">
            <v>0</v>
          </cell>
        </row>
        <row r="54">
          <cell r="A54" t="str">
            <v>Битумы нефтяные строительные марки БН-90/10</v>
          </cell>
          <cell r="B54" t="str">
            <v>т</v>
          </cell>
          <cell r="C54">
            <v>0.25271300000000002</v>
          </cell>
          <cell r="D54">
            <v>4999999.9999999991</v>
          </cell>
          <cell r="E54">
            <v>1263564.9999999998</v>
          </cell>
        </row>
        <row r="55">
          <cell r="A55" t="str">
            <v>Битумы нефтяные строительные марки БН-50/50</v>
          </cell>
          <cell r="B55" t="str">
            <v>т</v>
          </cell>
          <cell r="C55">
            <v>4.8000000000000001E-2</v>
          </cell>
          <cell r="D55">
            <v>4999999.9999999991</v>
          </cell>
          <cell r="E55">
            <v>239999.99999999997</v>
          </cell>
        </row>
        <row r="56">
          <cell r="A56" t="str">
            <v>Бумага оберточная листовая</v>
          </cell>
          <cell r="B56" t="str">
            <v>1000м2</v>
          </cell>
          <cell r="C56">
            <v>0.10687000000000001</v>
          </cell>
          <cell r="D56">
            <v>14668367.346938748</v>
          </cell>
          <cell r="E56">
            <v>1567608.4183673442</v>
          </cell>
        </row>
        <row r="57">
          <cell r="A57" t="str">
            <v>Гайки шестигранные диаметр резьбы 10 мм</v>
          </cell>
          <cell r="B57" t="str">
            <v>т</v>
          </cell>
          <cell r="C57">
            <v>7.3800000000000005E-5</v>
          </cell>
          <cell r="D57">
            <v>17741000</v>
          </cell>
          <cell r="E57">
            <v>1309.2858000000001</v>
          </cell>
        </row>
        <row r="58">
          <cell r="A58" t="str">
            <v>Ковер</v>
          </cell>
          <cell r="B58" t="str">
            <v>шт</v>
          </cell>
          <cell r="C58">
            <v>56</v>
          </cell>
          <cell r="D58">
            <v>544223</v>
          </cell>
          <cell r="E58">
            <v>30476488</v>
          </cell>
        </row>
        <row r="59">
          <cell r="A59" t="str">
            <v>Краска</v>
          </cell>
          <cell r="B59" t="str">
            <v>кг</v>
          </cell>
          <cell r="C59">
            <v>0.72</v>
          </cell>
          <cell r="D59">
            <v>31830</v>
          </cell>
          <cell r="E59">
            <v>22917.599999999999</v>
          </cell>
        </row>
        <row r="60">
          <cell r="A60" t="str">
            <v>Лак битумный БТ-123</v>
          </cell>
          <cell r="B60" t="str">
            <v>т</v>
          </cell>
          <cell r="C60">
            <v>1.728E-4</v>
          </cell>
          <cell r="D60">
            <v>4999999.9999999991</v>
          </cell>
          <cell r="E60">
            <v>863.99999999999989</v>
          </cell>
        </row>
        <row r="61">
          <cell r="A61" t="str">
            <v>Грунтовка ФЛ-03К коричневая</v>
          </cell>
          <cell r="B61" t="str">
            <v>т</v>
          </cell>
          <cell r="C61">
            <v>5.7399999999999997E-4</v>
          </cell>
          <cell r="D61">
            <v>18482000</v>
          </cell>
          <cell r="E61">
            <v>10608.668</v>
          </cell>
        </row>
        <row r="62">
          <cell r="A62" t="str">
            <v>Грунтовка битумная</v>
          </cell>
          <cell r="B62" t="str">
            <v>т</v>
          </cell>
          <cell r="C62">
            <v>1.8950000000000002E-2</v>
          </cell>
          <cell r="D62">
            <v>18482000</v>
          </cell>
          <cell r="E62">
            <v>350233.9</v>
          </cell>
        </row>
        <row r="63">
          <cell r="A63" t="str">
            <v>Растворители для лакокрасочных материалов Р-4</v>
          </cell>
          <cell r="B63" t="str">
            <v>т</v>
          </cell>
          <cell r="C63">
            <v>6.9399999999999996E-4</v>
          </cell>
          <cell r="D63">
            <v>36719000</v>
          </cell>
          <cell r="E63">
            <v>25482.985999999997</v>
          </cell>
        </row>
        <row r="64">
          <cell r="A64" t="str">
            <v>Бензин растворитель</v>
          </cell>
          <cell r="B64" t="str">
            <v>т</v>
          </cell>
          <cell r="C64">
            <v>3.3599999999999998E-2</v>
          </cell>
          <cell r="D64">
            <v>36719000</v>
          </cell>
          <cell r="E64">
            <v>1233758.3999999999</v>
          </cell>
        </row>
        <row r="65">
          <cell r="A65" t="str">
            <v>Клей фенолполивинилацетатный марки БФ-2, БФ-2Н, сорт высший</v>
          </cell>
          <cell r="B65" t="str">
            <v>т</v>
          </cell>
          <cell r="C65">
            <v>1.9610000000000001E-3</v>
          </cell>
          <cell r="D65">
            <v>892857.14285714272</v>
          </cell>
          <cell r="E65">
            <v>1750.8928571428569</v>
          </cell>
        </row>
        <row r="66">
          <cell r="A66" t="str">
            <v>Эмаль ХВ-125 серебристая</v>
          </cell>
          <cell r="B66" t="str">
            <v>т</v>
          </cell>
          <cell r="C66">
            <v>1.4959999999999999E-3</v>
          </cell>
          <cell r="D66">
            <v>27312000</v>
          </cell>
          <cell r="E66">
            <v>40858.752</v>
          </cell>
        </row>
        <row r="67">
          <cell r="A67" t="str">
            <v>Холст стеклянный ВВГ</v>
          </cell>
          <cell r="B67" t="str">
            <v>10м2</v>
          </cell>
          <cell r="C67">
            <v>12.39</v>
          </cell>
          <cell r="D67">
            <v>26790</v>
          </cell>
          <cell r="E67">
            <v>331928.10000000003</v>
          </cell>
        </row>
        <row r="68">
          <cell r="A68" t="str">
            <v>Мастика по проекту</v>
          </cell>
          <cell r="B68" t="str">
            <v>т</v>
          </cell>
          <cell r="C68">
            <v>0.49846000000000001</v>
          </cell>
          <cell r="D68">
            <v>8929000</v>
          </cell>
          <cell r="E68">
            <v>4450749.34</v>
          </cell>
        </row>
        <row r="69">
          <cell r="A69" t="str">
            <v>Смазка солидол жировой "Ж"</v>
          </cell>
          <cell r="B69" t="str">
            <v>т</v>
          </cell>
          <cell r="C69">
            <v>7.0089999999999996E-3</v>
          </cell>
          <cell r="D69">
            <v>21279999.999999996</v>
          </cell>
          <cell r="E69">
            <v>149151.51999999996</v>
          </cell>
        </row>
        <row r="70">
          <cell r="A70" t="str">
            <v>Проволока стальная низкоуглеродистая разного назначения оцинкованная диаметром 3,0 мм</v>
          </cell>
          <cell r="B70" t="str">
            <v>т</v>
          </cell>
          <cell r="C70">
            <v>1.0675199999999999E-2</v>
          </cell>
          <cell r="D70">
            <v>8899000</v>
          </cell>
          <cell r="E70">
            <v>94998.604799999986</v>
          </cell>
        </row>
        <row r="71">
          <cell r="A71" t="str">
            <v>Проволока черная диаметром 3 мм</v>
          </cell>
          <cell r="B71" t="str">
            <v>т</v>
          </cell>
          <cell r="C71">
            <v>2.5065E-2</v>
          </cell>
          <cell r="D71">
            <v>8899000</v>
          </cell>
          <cell r="E71">
            <v>223053.435</v>
          </cell>
        </row>
        <row r="72">
          <cell r="A72" t="str">
            <v>Пленка оберточная ПЭКОМ, толщиной 0,6 мм</v>
          </cell>
          <cell r="B72" t="str">
            <v>м2</v>
          </cell>
          <cell r="C72">
            <v>30.5793</v>
          </cell>
          <cell r="D72">
            <v>2428</v>
          </cell>
          <cell r="E72">
            <v>74246.540399999998</v>
          </cell>
        </row>
        <row r="73">
          <cell r="A73" t="str">
            <v>Лента поливилхлоридная липкая, толщиной 0,4 мм</v>
          </cell>
          <cell r="B73" t="str">
            <v>м2</v>
          </cell>
          <cell r="C73">
            <v>237.98</v>
          </cell>
          <cell r="D73">
            <v>35714.28571428571</v>
          </cell>
          <cell r="E73">
            <v>8499285.7142857127</v>
          </cell>
        </row>
        <row r="74">
          <cell r="A74" t="str">
            <v>Лента термоусаживающаяся из полиэтилена шириной 440 мм</v>
          </cell>
          <cell r="B74" t="str">
            <v>м</v>
          </cell>
          <cell r="C74">
            <v>16.760000000000002</v>
          </cell>
          <cell r="D74">
            <v>1000</v>
          </cell>
          <cell r="E74">
            <v>16760</v>
          </cell>
        </row>
        <row r="75">
          <cell r="A75" t="str">
            <v>Резина листовая вулканизованная цветная</v>
          </cell>
          <cell r="B75" t="str">
            <v>кг</v>
          </cell>
          <cell r="C75">
            <v>44.78</v>
          </cell>
          <cell r="D75">
            <v>27000</v>
          </cell>
          <cell r="E75">
            <v>1209060</v>
          </cell>
        </row>
        <row r="76">
          <cell r="A76" t="str">
            <v>Сталь полосовая спокойная марки Ст3сп, шириной 50-200 мм толщиной 4-5 мм</v>
          </cell>
          <cell r="B76" t="str">
            <v>т</v>
          </cell>
          <cell r="C76">
            <v>2.8800000000000002E-3</v>
          </cell>
          <cell r="D76">
            <v>8683100</v>
          </cell>
          <cell r="E76">
            <v>25007.328000000001</v>
          </cell>
        </row>
        <row r="77">
          <cell r="A77" t="str">
            <v>Кислород технический газообразный</v>
          </cell>
          <cell r="B77" t="str">
            <v>м3</v>
          </cell>
          <cell r="C77">
            <v>11.811999999999999</v>
          </cell>
          <cell r="D77">
            <v>4763.3928571428569</v>
          </cell>
          <cell r="E77">
            <v>56265.19642857142</v>
          </cell>
        </row>
        <row r="78">
          <cell r="A78" t="str">
            <v>Каболка</v>
          </cell>
          <cell r="B78" t="str">
            <v>т</v>
          </cell>
          <cell r="C78">
            <v>9.7100000000000006E-2</v>
          </cell>
          <cell r="D78">
            <v>14464285.714285713</v>
          </cell>
          <cell r="E78">
            <v>1404482.1428571427</v>
          </cell>
        </row>
        <row r="79">
          <cell r="A79" t="str">
            <v>Натрий фтористый технический, марка А, сорт I</v>
          </cell>
          <cell r="B79" t="str">
            <v>т</v>
          </cell>
          <cell r="C79">
            <v>7.0181999999999994E-2</v>
          </cell>
          <cell r="D79">
            <v>8255952.6785714282</v>
          </cell>
          <cell r="E79">
            <v>579419.27088749991</v>
          </cell>
        </row>
        <row r="80">
          <cell r="A80" t="str">
            <v>Ксилол нефтяной марки А</v>
          </cell>
          <cell r="B80" t="str">
            <v>т</v>
          </cell>
          <cell r="C80">
            <v>9.0199999999999997E-5</v>
          </cell>
          <cell r="D80">
            <v>29464285.714285713</v>
          </cell>
          <cell r="E80">
            <v>2657.6785714285711</v>
          </cell>
        </row>
        <row r="81">
          <cell r="A81" t="str">
            <v>Электроды диаметром 4 мм Э42</v>
          </cell>
          <cell r="B81" t="str">
            <v>т</v>
          </cell>
          <cell r="C81">
            <v>4.9189999999999998E-2</v>
          </cell>
          <cell r="D81">
            <v>17900000</v>
          </cell>
          <cell r="E81">
            <v>880501</v>
          </cell>
        </row>
        <row r="82">
          <cell r="A82" t="str">
            <v>Электроды диаметром 4 мм Э42А</v>
          </cell>
          <cell r="B82" t="str">
            <v>т</v>
          </cell>
          <cell r="C82">
            <v>1.1356E-2</v>
          </cell>
          <cell r="D82">
            <v>17900000</v>
          </cell>
          <cell r="E82">
            <v>203272.4</v>
          </cell>
        </row>
        <row r="83">
          <cell r="A83" t="str">
            <v>Электроды диаметром 6 мм Э42А</v>
          </cell>
          <cell r="B83" t="str">
            <v>т</v>
          </cell>
          <cell r="C83">
            <v>1.56E-3</v>
          </cell>
          <cell r="D83">
            <v>17900000</v>
          </cell>
          <cell r="E83">
            <v>27924</v>
          </cell>
        </row>
        <row r="84">
          <cell r="A84" t="str">
            <v>Роли свинцовые, марки С1 толщиной 1,0 мм</v>
          </cell>
          <cell r="B84" t="str">
            <v>т</v>
          </cell>
          <cell r="C84">
            <v>2.3040000000000001E-3</v>
          </cell>
          <cell r="D84">
            <v>29645699.999999996</v>
          </cell>
          <cell r="E84">
            <v>68303.69279999999</v>
          </cell>
        </row>
        <row r="85">
          <cell r="A85" t="str">
            <v>Лесоматериалы круглые хвойных пород для строительства диаметром 14-24 см, длиной 3-6,5 м</v>
          </cell>
          <cell r="B85" t="str">
            <v>м3</v>
          </cell>
          <cell r="C85">
            <v>8.5750000000000007E-2</v>
          </cell>
          <cell r="D85">
            <v>3638392.8571428568</v>
          </cell>
          <cell r="E85">
            <v>311992.1875</v>
          </cell>
        </row>
        <row r="86">
          <cell r="A86" t="str">
            <v>Бруски обрезные хвойных пород длиной 4-6,5 м, шириной 75-150 мм, толщиной 40-75 мм, II сорта</v>
          </cell>
          <cell r="B86" t="str">
            <v>м3</v>
          </cell>
          <cell r="C86">
            <v>2.0051999999999999</v>
          </cell>
          <cell r="D86">
            <v>3638392.8571428568</v>
          </cell>
          <cell r="E86">
            <v>7295705.3571428563</v>
          </cell>
        </row>
        <row r="87">
          <cell r="A87" t="str">
            <v>Пиломатериалы хвойных пород доски обрезные длиной 2-3,75 м, шириной 75-150 мм, толщиной 32-40 мм III сорта</v>
          </cell>
          <cell r="B87" t="str">
            <v>м3</v>
          </cell>
          <cell r="C87">
            <v>5.3E-3</v>
          </cell>
          <cell r="D87">
            <v>3638392.8571428568</v>
          </cell>
          <cell r="E87">
            <v>19283.482142857141</v>
          </cell>
        </row>
        <row r="88">
          <cell r="A88" t="str">
            <v>Краны стальные газовые шаровые равнопроходные</v>
          </cell>
          <cell r="B88" t="str">
            <v>шт</v>
          </cell>
          <cell r="C88">
            <v>0.1</v>
          </cell>
          <cell r="D88">
            <v>2900000</v>
          </cell>
          <cell r="E88">
            <v>290000</v>
          </cell>
        </row>
        <row r="89">
          <cell r="A89" t="str">
            <v>Зажимы плашечные</v>
          </cell>
          <cell r="B89" t="str">
            <v>шт</v>
          </cell>
          <cell r="C89">
            <v>48</v>
          </cell>
          <cell r="D89">
            <v>5357.1428571428569</v>
          </cell>
          <cell r="E89">
            <v>257142.85714285713</v>
          </cell>
        </row>
        <row r="90">
          <cell r="A90" t="str">
            <v>Брезент</v>
          </cell>
          <cell r="B90" t="str">
            <v>м2</v>
          </cell>
          <cell r="C90">
            <v>0.33360000000000001</v>
          </cell>
          <cell r="D90">
            <v>20909.090909090904</v>
          </cell>
          <cell r="E90">
            <v>6975.2727272727261</v>
          </cell>
        </row>
        <row r="91">
          <cell r="A91" t="str">
            <v>Материалы гидроизоляционные рулонные</v>
          </cell>
          <cell r="B91" t="str">
            <v>м2</v>
          </cell>
          <cell r="C91">
            <v>81.08</v>
          </cell>
          <cell r="D91">
            <v>3571</v>
          </cell>
          <cell r="E91">
            <v>289536.68</v>
          </cell>
        </row>
        <row r="92">
          <cell r="A92" t="str">
            <v>Ткань мешочная</v>
          </cell>
          <cell r="B92" t="str">
            <v>10м2</v>
          </cell>
          <cell r="C92">
            <v>8.1629999999999994E-2</v>
          </cell>
          <cell r="D92">
            <v>55000</v>
          </cell>
          <cell r="E92">
            <v>4489.6499999999996</v>
          </cell>
        </row>
        <row r="93">
          <cell r="A93" t="str">
            <v>Хомуты стальные</v>
          </cell>
          <cell r="B93" t="str">
            <v>кг</v>
          </cell>
          <cell r="C93">
            <v>0.26600000000000001</v>
          </cell>
          <cell r="D93">
            <v>15402</v>
          </cell>
          <cell r="E93">
            <v>4096.9319999999998</v>
          </cell>
        </row>
        <row r="94">
          <cell r="A94" t="str">
            <v>Шлифкруги</v>
          </cell>
          <cell r="B94" t="str">
            <v>шт</v>
          </cell>
          <cell r="C94">
            <v>5.4794</v>
          </cell>
          <cell r="D94">
            <v>10000</v>
          </cell>
          <cell r="E94">
            <v>54794</v>
          </cell>
        </row>
        <row r="95">
          <cell r="A95" t="str">
            <v>Бетон тяжелый, класс В 12,5 (М150)</v>
          </cell>
          <cell r="B95" t="str">
            <v>м3</v>
          </cell>
          <cell r="C95">
            <v>5.6000000000000001E-2</v>
          </cell>
          <cell r="D95">
            <v>445214</v>
          </cell>
          <cell r="E95">
            <v>24931.984</v>
          </cell>
        </row>
        <row r="96">
          <cell r="A96" t="str">
            <v>Песок для строительных работ природный</v>
          </cell>
          <cell r="B96" t="str">
            <v>м3</v>
          </cell>
          <cell r="C96">
            <v>2.2240000000000002</v>
          </cell>
          <cell r="D96">
            <v>62500</v>
          </cell>
          <cell r="E96">
            <v>139000</v>
          </cell>
        </row>
        <row r="97">
          <cell r="A97" t="str">
            <v>Пропан-бутан, смесь техническая</v>
          </cell>
          <cell r="B97" t="str">
            <v>кг</v>
          </cell>
          <cell r="C97">
            <v>205.21299999999999</v>
          </cell>
          <cell r="D97">
            <v>6164.9848214285712</v>
          </cell>
          <cell r="E97">
            <v>1265135.0301598213</v>
          </cell>
        </row>
        <row r="98">
          <cell r="A98" t="str">
            <v>Бирки маркировочные</v>
          </cell>
          <cell r="B98" t="str">
            <v>100шт</v>
          </cell>
          <cell r="C98">
            <v>0.11808</v>
          </cell>
          <cell r="D98">
            <v>44600</v>
          </cell>
          <cell r="E98">
            <v>5266.3680000000004</v>
          </cell>
        </row>
        <row r="99">
          <cell r="A99" t="str">
            <v>Кнопки монтажные</v>
          </cell>
          <cell r="B99" t="str">
            <v>1000шт</v>
          </cell>
          <cell r="C99">
            <v>2.39616E-2</v>
          </cell>
          <cell r="D99">
            <v>373673.57142857136</v>
          </cell>
          <cell r="E99">
            <v>8953.8166491428547</v>
          </cell>
        </row>
        <row r="100">
          <cell r="A100" t="str">
            <v>Болты с гайками и шайбами для санитарно-технических работ, диаметром 20-22 мм</v>
          </cell>
          <cell r="B100" t="str">
            <v>т</v>
          </cell>
          <cell r="C100">
            <v>1.7600000000000001E-2</v>
          </cell>
          <cell r="D100">
            <v>15402000</v>
          </cell>
          <cell r="E100">
            <v>271075.20000000001</v>
          </cell>
        </row>
        <row r="101">
          <cell r="A101" t="str">
            <v>Праймер эпоксидный</v>
          </cell>
          <cell r="B101" t="str">
            <v>кг</v>
          </cell>
          <cell r="C101">
            <v>0.59</v>
          </cell>
          <cell r="D101">
            <v>100446.42857142857</v>
          </cell>
          <cell r="E101">
            <v>59263.392857142848</v>
          </cell>
        </row>
        <row r="102">
          <cell r="A102" t="str">
            <v>Трубка контрольная</v>
          </cell>
          <cell r="B102" t="str">
            <v>компл</v>
          </cell>
          <cell r="C102">
            <v>8</v>
          </cell>
          <cell r="D102">
            <v>437164.38</v>
          </cell>
          <cell r="E102">
            <v>3497315.04</v>
          </cell>
        </row>
        <row r="103">
          <cell r="A103" t="str">
            <v>Плиты сборные железобетонные под ковер</v>
          </cell>
          <cell r="B103" t="str">
            <v>м3</v>
          </cell>
          <cell r="C103">
            <v>2.2400000000000002</v>
          </cell>
          <cell r="D103">
            <v>1636904.7619047619</v>
          </cell>
          <cell r="E103">
            <v>3666666.666666667</v>
          </cell>
        </row>
        <row r="104">
          <cell r="A104" t="str">
            <v>Шар резиновый запорный</v>
          </cell>
          <cell r="B104" t="str">
            <v>шт</v>
          </cell>
          <cell r="C104">
            <v>4</v>
          </cell>
          <cell r="D104">
            <v>693392.85714285704</v>
          </cell>
          <cell r="E104">
            <v>2773571.4285714282</v>
          </cell>
        </row>
        <row r="105">
          <cell r="A105" t="str">
            <v>Лента К226</v>
          </cell>
          <cell r="B105" t="str">
            <v>100м</v>
          </cell>
          <cell r="C105">
            <v>2.7647999999999999E-2</v>
          </cell>
          <cell r="D105">
            <v>50000</v>
          </cell>
          <cell r="E105">
            <v>1382.3999999999999</v>
          </cell>
        </row>
        <row r="106">
          <cell r="A106" t="str">
            <v>Сталь угловая, равнополочная, марка стали ВСт3кп2 размером 50х50х5 мм</v>
          </cell>
          <cell r="B106" t="str">
            <v>т</v>
          </cell>
          <cell r="C106">
            <v>2.8799999999999999E-2</v>
          </cell>
          <cell r="D106">
            <v>8482142.8571428563</v>
          </cell>
          <cell r="E106">
            <v>244285.71428571426</v>
          </cell>
        </row>
        <row r="107">
          <cell r="A107" t="str">
            <v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50 мм, толщиной стенки, мм: 3,0</v>
          </cell>
          <cell r="B107" t="str">
            <v>т</v>
          </cell>
          <cell r="C107">
            <v>8.9999999999999998E-4</v>
          </cell>
          <cell r="D107">
            <v>9643000</v>
          </cell>
          <cell r="E107">
            <v>8678.6999999999989</v>
          </cell>
        </row>
        <row r="108">
          <cell r="A108" t="str">
            <v>Узлы трубопроводов с установкой необходимых деталей (фланцев, отводов, тройников, переходов, заглушек, патрубков, П-образных компенсаторов и т.п.), входящих в конструкцию трубопровода, со сборкой на постоянных прокладках, креплением болтами и сваркой из бесшовных труб, сталь 20 диаметром условного прохода 150 мм, толщиной стенки, мм: 5,0</v>
          </cell>
          <cell r="B108" t="str">
            <v>т</v>
          </cell>
          <cell r="C108">
            <v>3.8E-3</v>
          </cell>
          <cell r="D108">
            <v>9147053.7261698451</v>
          </cell>
          <cell r="E108">
            <v>34758.804159445412</v>
          </cell>
        </row>
        <row r="109">
          <cell r="A109" t="str">
            <v>ЗАГЛУШКА ДИАМ.57Х4</v>
          </cell>
          <cell r="B109" t="str">
            <v>ШТ</v>
          </cell>
          <cell r="C109">
            <v>1</v>
          </cell>
          <cell r="D109">
            <v>6661</v>
          </cell>
          <cell r="E109">
            <v>6661</v>
          </cell>
        </row>
        <row r="110">
          <cell r="A110" t="str">
            <v>ТРУБА СТАЛЬНЫХ ГАЗОПРОВОДНАЯ ДИАМЕТРОМ ДО 159Х4,5 ММ</v>
          </cell>
          <cell r="B110" t="str">
            <v>М</v>
          </cell>
          <cell r="C110">
            <v>30</v>
          </cell>
          <cell r="D110">
            <v>156978</v>
          </cell>
          <cell r="E110">
            <v>4709340</v>
          </cell>
        </row>
        <row r="111">
          <cell r="A111" t="str">
            <v>КАБЕЛЬ АВВГ2Х6</v>
          </cell>
          <cell r="B111" t="str">
            <v>1000М</v>
          </cell>
          <cell r="C111">
            <v>0.28799999999999998</v>
          </cell>
          <cell r="D111">
            <v>4197321</v>
          </cell>
          <cell r="E111">
            <v>1208828.4479999999</v>
          </cell>
        </row>
        <row r="112">
          <cell r="A112" t="str">
            <v>контрольнАЯ трубА СЗК-20-00 У1-17-2</v>
          </cell>
          <cell r="B112" t="str">
            <v>ШТ</v>
          </cell>
          <cell r="C112">
            <v>48</v>
          </cell>
          <cell r="D112">
            <v>207075.00000000003</v>
          </cell>
          <cell r="E112">
            <v>9939600.0000000019</v>
          </cell>
        </row>
        <row r="113">
          <cell r="A113" t="str">
            <v>ПРОТЕКТОРА ТИПА ПМ-20У СЗК-36-00 У1-5</v>
          </cell>
          <cell r="B113" t="str">
            <v>ШТ</v>
          </cell>
          <cell r="C113">
            <v>48</v>
          </cell>
          <cell r="D113">
            <v>892857.14285714272</v>
          </cell>
          <cell r="E113">
            <v>42857142.857142851</v>
          </cell>
        </row>
        <row r="114">
          <cell r="A114" t="str">
            <v>ШТУЦЕР</v>
          </cell>
          <cell r="B114" t="str">
            <v>ШТ</v>
          </cell>
          <cell r="C114">
            <v>12</v>
          </cell>
          <cell r="D114">
            <v>50223.214285714283</v>
          </cell>
          <cell r="E114">
            <v>602678.57142857136</v>
          </cell>
        </row>
        <row r="115">
          <cell r="A115" t="str">
            <v>ЗАДВИЖКА 30Ч47бк4</v>
          </cell>
          <cell r="B115" t="str">
            <v>ШТ</v>
          </cell>
          <cell r="C115">
            <v>8</v>
          </cell>
          <cell r="D115">
            <v>431250</v>
          </cell>
          <cell r="E115">
            <v>3450000</v>
          </cell>
        </row>
        <row r="116">
          <cell r="A116" t="str">
            <v>ТРУБЫ МЕТАЛЛИЧЕСКИЕ ДИАМЕТРОМ 57ММ ТОЛЩИНОЙ СТЕНКИ 3,5 ММ</v>
          </cell>
          <cell r="B116" t="str">
            <v>М</v>
          </cell>
          <cell r="C116">
            <v>6</v>
          </cell>
          <cell r="D116">
            <v>44540</v>
          </cell>
          <cell r="E116">
            <v>267240</v>
          </cell>
        </row>
        <row r="117">
          <cell r="A117" t="str">
            <v>СТАЛЬНОЙ ОТВОД 45 гр.76Х4</v>
          </cell>
          <cell r="B117" t="str">
            <v>ШТ</v>
          </cell>
          <cell r="C117">
            <v>1</v>
          </cell>
          <cell r="D117">
            <v>32233</v>
          </cell>
          <cell r="E117">
            <v>32233</v>
          </cell>
        </row>
        <row r="118">
          <cell r="A118" t="str">
            <v>СТАЛЬНОЙ ОТВОД 90 гр.57Х4</v>
          </cell>
          <cell r="B118" t="str">
            <v>ШТ</v>
          </cell>
          <cell r="C118">
            <v>3</v>
          </cell>
          <cell r="D118">
            <v>10716</v>
          </cell>
          <cell r="E118">
            <v>32148</v>
          </cell>
        </row>
        <row r="119">
          <cell r="A119" t="str">
            <v>ФУТЛЯР ДИАМ.159Х4,5</v>
          </cell>
          <cell r="B119" t="str">
            <v>М</v>
          </cell>
          <cell r="C119">
            <v>129</v>
          </cell>
          <cell r="D119">
            <v>156978</v>
          </cell>
          <cell r="E119">
            <v>20250162</v>
          </cell>
        </row>
        <row r="120">
          <cell r="A120" t="str">
            <v>ТРУБА СТАЛЬНЫХ ГАЗОПРОВОДНАЯ ДИАМЕТРОМ ДО 57Х3,5 ММ</v>
          </cell>
          <cell r="B120" t="str">
            <v>М</v>
          </cell>
          <cell r="C120">
            <v>35</v>
          </cell>
          <cell r="D120">
            <v>44540</v>
          </cell>
          <cell r="E120">
            <v>1558900</v>
          </cell>
        </row>
        <row r="121">
          <cell r="A121" t="str">
            <v>ТРУБЫ МЕТАЛЛИЧЕСКИЕ ДИАМЕТРОМ 79ММ ТОЛЩИНОЙ СТЕНКИ 3,5 ММ</v>
          </cell>
          <cell r="B121" t="str">
            <v>М</v>
          </cell>
          <cell r="C121">
            <v>14</v>
          </cell>
          <cell r="D121">
            <v>60382</v>
          </cell>
          <cell r="E121">
            <v>845348</v>
          </cell>
        </row>
        <row r="122">
          <cell r="A122" t="str">
            <v>СТАЛЬНОЙ ОТВОД 60 гр.76Х4</v>
          </cell>
          <cell r="B122" t="str">
            <v>ШТ</v>
          </cell>
          <cell r="C122">
            <v>1</v>
          </cell>
          <cell r="D122">
            <v>32233</v>
          </cell>
          <cell r="E122">
            <v>32233</v>
          </cell>
        </row>
        <row r="123">
          <cell r="A123" t="str">
            <v>СТАЛЬНОЙ ОТВОД 90 гр.159Х5</v>
          </cell>
          <cell r="B123" t="str">
            <v>ШТ</v>
          </cell>
          <cell r="C123">
            <v>2</v>
          </cell>
          <cell r="D123">
            <v>223215</v>
          </cell>
          <cell r="E123">
            <v>446430</v>
          </cell>
        </row>
        <row r="124">
          <cell r="A124" t="str">
            <v>СТАЛЬНОЙ ОТВОД 90 гр.76Х4</v>
          </cell>
          <cell r="B124" t="str">
            <v>ШТ</v>
          </cell>
          <cell r="C124">
            <v>10</v>
          </cell>
          <cell r="D124">
            <v>32233</v>
          </cell>
          <cell r="E124">
            <v>322330</v>
          </cell>
        </row>
        <row r="125">
          <cell r="A125" t="str">
            <v>ТРУБА СТАЛЬНЫХ ГАЗОПРОВОДНАЯ ДИАМЕТРОМ ДО 65Х3,5 ММ</v>
          </cell>
          <cell r="B125" t="str">
            <v>М</v>
          </cell>
          <cell r="C125">
            <v>133</v>
          </cell>
          <cell r="D125">
            <v>60382</v>
          </cell>
          <cell r="E125">
            <v>8030806</v>
          </cell>
        </row>
        <row r="126">
          <cell r="A126" t="str">
            <v>ТРУБЫ МЕТАЛЛИЧЕСКИЕ ДИАМЕТРОМ 159ММ ТОЛЩИНОЙ СТЕНКИ 4,5 ММ</v>
          </cell>
          <cell r="B126" t="str">
            <v>М</v>
          </cell>
          <cell r="C126">
            <v>4</v>
          </cell>
          <cell r="D126">
            <v>156978</v>
          </cell>
          <cell r="E126">
            <v>627912</v>
          </cell>
        </row>
        <row r="127">
          <cell r="A127" t="str">
            <v>ФУТЛЯР ДИАМ.273Х4,5</v>
          </cell>
          <cell r="B127" t="str">
            <v>М</v>
          </cell>
          <cell r="C127">
            <v>26</v>
          </cell>
          <cell r="D127">
            <v>217900</v>
          </cell>
          <cell r="E127">
            <v>5665400</v>
          </cell>
        </row>
        <row r="128">
          <cell r="A128" t="str">
            <v>Автопогрузчики 5 т</v>
          </cell>
          <cell r="B128" t="str">
            <v>маш.-ч</v>
          </cell>
          <cell r="C128">
            <v>3.5120985</v>
          </cell>
          <cell r="D128">
            <v>140201</v>
          </cell>
          <cell r="E128">
            <v>492399.72179849999</v>
          </cell>
        </row>
        <row r="129">
          <cell r="A129" t="str">
            <v>Агрегаты сварочные двухпостовые для ручной сварки на тракторе 79 кВт (108 л.с.)</v>
          </cell>
          <cell r="B129" t="str">
            <v>маш.-ч</v>
          </cell>
          <cell r="C129">
            <v>6.7852300000000003</v>
          </cell>
          <cell r="D129">
            <v>200581</v>
          </cell>
          <cell r="E129">
            <v>1360988.21863</v>
          </cell>
        </row>
        <row r="130">
          <cell r="A130" t="str">
            <v>Агрегаты сварочные передвижные с номинальным сварочным током 250-400 А с бензиновым двигателем</v>
          </cell>
          <cell r="B130" t="str">
            <v>маш.-ч</v>
          </cell>
          <cell r="C130">
            <v>2.2494450000000001</v>
          </cell>
          <cell r="D130">
            <v>45322</v>
          </cell>
          <cell r="E130">
            <v>101949.34629</v>
          </cell>
        </row>
        <row r="131">
          <cell r="A131" t="str">
            <v>Автомобили-самосвалы грузоподъемностью до 7 т</v>
          </cell>
          <cell r="B131" t="str">
            <v>маш.-ч</v>
          </cell>
          <cell r="C131">
            <v>1.8958200000000001E-2</v>
          </cell>
          <cell r="D131">
            <v>138958</v>
          </cell>
          <cell r="E131">
            <v>2634.3935556000001</v>
          </cell>
        </row>
        <row r="132">
          <cell r="A132" t="str">
            <v>Бульдозеры при работе на других видах строительства 79 (108) кВт (л.с.)</v>
          </cell>
          <cell r="B132" t="str">
            <v>маш.-ч</v>
          </cell>
          <cell r="C132">
            <v>3.1370136</v>
          </cell>
          <cell r="D132">
            <v>197517</v>
          </cell>
          <cell r="E132">
            <v>619613.51523120003</v>
          </cell>
        </row>
        <row r="133">
          <cell r="A133" t="str">
            <v>Бульдозеры при работе на других видах строительства (кроме водохозяйственного) 96 (130) кВт (л.с.)</v>
          </cell>
          <cell r="B133" t="str">
            <v>маш.-ч</v>
          </cell>
          <cell r="C133">
            <v>1.9023833999999999</v>
          </cell>
          <cell r="D133">
            <v>269843</v>
          </cell>
          <cell r="E133">
            <v>513344.84380619996</v>
          </cell>
        </row>
        <row r="134">
          <cell r="A134" t="str">
            <v>Бульдозеры при работе на сооружении магистральных трубопроводов 96 (130) кВт (л.с.)</v>
          </cell>
          <cell r="B134" t="str">
            <v>маш.-ч</v>
          </cell>
          <cell r="C134">
            <v>0.31372</v>
          </cell>
          <cell r="D134">
            <v>269843</v>
          </cell>
          <cell r="E134">
            <v>84655.145959999994</v>
          </cell>
        </row>
        <row r="135">
          <cell r="A135" t="str">
            <v>Вибраторы глубинные</v>
          </cell>
          <cell r="B135" t="str">
            <v>маш.-ч</v>
          </cell>
          <cell r="C135">
            <v>16.593890999999999</v>
          </cell>
          <cell r="D135">
            <v>1592</v>
          </cell>
          <cell r="E135">
            <v>26417.474471999998</v>
          </cell>
        </row>
        <row r="136">
          <cell r="A136" t="str">
            <v>Вибраторы поверхностные</v>
          </cell>
          <cell r="B136" t="str">
            <v>маш.-ч</v>
          </cell>
          <cell r="C136">
            <v>0.60278399999999999</v>
          </cell>
          <cell r="D136">
            <v>965</v>
          </cell>
          <cell r="E136">
            <v>581.68655999999999</v>
          </cell>
        </row>
        <row r="137">
          <cell r="A137" t="str">
            <v>Дрели электрические</v>
          </cell>
          <cell r="B137" t="str">
            <v>маш.-ч</v>
          </cell>
          <cell r="C137">
            <v>0.25205</v>
          </cell>
          <cell r="D137">
            <v>1399</v>
          </cell>
          <cell r="E137">
            <v>352.61795000000001</v>
          </cell>
        </row>
        <row r="138">
          <cell r="A138" t="str">
            <v>Компрессоры передвижные с двигателем внутреннего сгорания давлением до 686 кПа (7 атм.) 5 м3/мин</v>
          </cell>
          <cell r="B138" t="str">
            <v>маш.-ч</v>
          </cell>
          <cell r="C138">
            <v>10.8096824</v>
          </cell>
          <cell r="D138">
            <v>152202</v>
          </cell>
          <cell r="E138">
            <v>1645255.2806448</v>
          </cell>
        </row>
        <row r="139">
          <cell r="A139" t="str">
            <v>Краны при работе на других видах строительства (кроме монтажа технологического оборудования) 8 т</v>
          </cell>
          <cell r="B139" t="str">
            <v>маш.-ч</v>
          </cell>
          <cell r="C139">
            <v>13.259219999999999</v>
          </cell>
          <cell r="D139">
            <v>183862</v>
          </cell>
          <cell r="E139">
            <v>2437866.7076399997</v>
          </cell>
        </row>
        <row r="140">
          <cell r="A140" t="str">
            <v>Краны на автомобильном ходу при работе на других видах строительства 10 т</v>
          </cell>
          <cell r="B140" t="str">
            <v>маш.-ч</v>
          </cell>
          <cell r="C140">
            <v>1.7514414</v>
          </cell>
          <cell r="D140">
            <v>239461</v>
          </cell>
          <cell r="E140">
            <v>419401.9090854</v>
          </cell>
        </row>
        <row r="141">
          <cell r="A141" t="str">
            <v>Краны на гусеничном ходу при работе на других видах строительства до 16 т</v>
          </cell>
          <cell r="B141" t="str">
            <v>маш.-ч</v>
          </cell>
          <cell r="C141">
            <v>7.3779442</v>
          </cell>
          <cell r="D141">
            <v>236938</v>
          </cell>
          <cell r="E141">
            <v>1748115.3428596</v>
          </cell>
        </row>
        <row r="142">
          <cell r="A142" t="str">
            <v>Краны на гусеничном ходу при работе на других видах строительства 25 т</v>
          </cell>
          <cell r="B142" t="str">
            <v>маш.-ч</v>
          </cell>
          <cell r="C142">
            <v>26.5474</v>
          </cell>
          <cell r="D142">
            <v>277531</v>
          </cell>
          <cell r="E142">
            <v>7367726.4693999998</v>
          </cell>
        </row>
        <row r="143">
          <cell r="A143" t="str">
            <v>Краны на пневмоколесном ходу при работе на других видах строительства 25 т</v>
          </cell>
          <cell r="B143" t="str">
            <v>маш.-ч</v>
          </cell>
          <cell r="C143">
            <v>3.5436100000000001</v>
          </cell>
          <cell r="D143">
            <v>280822</v>
          </cell>
          <cell r="E143">
            <v>995123.64742000005</v>
          </cell>
        </row>
        <row r="144">
          <cell r="A144" t="str">
            <v>Краны-трубоукладчики для труб диаметром (грузоподъемностью) 800-1000 мм (35 т)</v>
          </cell>
          <cell r="B144" t="str">
            <v>маш.-ч</v>
          </cell>
          <cell r="C144">
            <v>1.7799700000000001</v>
          </cell>
          <cell r="D144">
            <v>311319</v>
          </cell>
          <cell r="E144">
            <v>554138.48043</v>
          </cell>
        </row>
        <row r="145">
          <cell r="A145" t="str">
            <v>Котлы битумные передвижные 400 л</v>
          </cell>
          <cell r="B145" t="str">
            <v>маш.-ч</v>
          </cell>
          <cell r="C145">
            <v>17.458092000000001</v>
          </cell>
          <cell r="D145">
            <v>6311</v>
          </cell>
          <cell r="E145">
            <v>110178.018612</v>
          </cell>
        </row>
        <row r="146">
          <cell r="A146" t="str">
            <v>Машины шлифовальные электрические</v>
          </cell>
          <cell r="B146" t="str">
            <v>маш.-ч</v>
          </cell>
          <cell r="C146">
            <v>3.2210000000000001</v>
          </cell>
          <cell r="D146">
            <v>1954</v>
          </cell>
          <cell r="E146">
            <v>6293.8339999999998</v>
          </cell>
        </row>
        <row r="147">
          <cell r="A147" t="str">
            <v>Насосы для нагнетания воды, содержащей твердые частицы, подача 45 м3/ч, напор до 55 м</v>
          </cell>
          <cell r="B147" t="str">
            <v>маш.-ч</v>
          </cell>
          <cell r="C147">
            <v>0.16472000000000001</v>
          </cell>
          <cell r="D147">
            <v>12498</v>
          </cell>
          <cell r="E147">
            <v>2058.67056</v>
          </cell>
        </row>
        <row r="148">
          <cell r="A148" t="str">
            <v>Бензопилы</v>
          </cell>
          <cell r="B148" t="str">
            <v>маш.-ч</v>
          </cell>
          <cell r="C148">
            <v>0.11218</v>
          </cell>
          <cell r="D148">
            <v>2211</v>
          </cell>
          <cell r="E148">
            <v>248.02997999999999</v>
          </cell>
        </row>
        <row r="149">
          <cell r="A149" t="str">
            <v>Пила электрическая цепная</v>
          </cell>
          <cell r="B149" t="str">
            <v>маш.-ч</v>
          </cell>
          <cell r="C149">
            <v>0.40259699999999998</v>
          </cell>
          <cell r="D149">
            <v>1349</v>
          </cell>
          <cell r="E149">
            <v>543.10335299999997</v>
          </cell>
        </row>
        <row r="150">
          <cell r="A150" t="str">
            <v>Вибраторы глубинные пневматические</v>
          </cell>
          <cell r="B150" t="str">
            <v>маш.-ч</v>
          </cell>
          <cell r="C150">
            <v>1.8264119999999999</v>
          </cell>
          <cell r="D150">
            <v>1592</v>
          </cell>
          <cell r="E150">
            <v>2907.6479039999999</v>
          </cell>
        </row>
        <row r="151">
          <cell r="A151" t="str">
            <v>Трамбовки пневматические</v>
          </cell>
          <cell r="B151" t="str">
            <v>маш.-ч</v>
          </cell>
          <cell r="C151">
            <v>4.8670679999999997</v>
          </cell>
          <cell r="D151">
            <v>1270</v>
          </cell>
          <cell r="E151">
            <v>6181.1763599999995</v>
          </cell>
        </row>
        <row r="152">
          <cell r="A152" t="str">
            <v>Электростанции передвижные 4 кВт</v>
          </cell>
          <cell r="B152" t="str">
            <v>маш.-ч</v>
          </cell>
          <cell r="C152">
            <v>2.08127</v>
          </cell>
          <cell r="D152">
            <v>55100</v>
          </cell>
          <cell r="E152">
            <v>114677.977</v>
          </cell>
        </row>
        <row r="153">
          <cell r="A153" t="str">
            <v>Экскаваторы на гусеничном ходу типа "ATLAS", "VOLVO", "KOMATSU", "HITACHI", "LIEBHER","HYUNDAI ROBEX" с емкостью ковша 0,65 м3</v>
          </cell>
          <cell r="B153" t="str">
            <v>маш.-ч</v>
          </cell>
          <cell r="C153">
            <v>7.7689876</v>
          </cell>
          <cell r="D153">
            <v>242599</v>
          </cell>
          <cell r="E153">
            <v>1884748.6227724</v>
          </cell>
        </row>
        <row r="154">
          <cell r="A154" t="str">
            <v>Экскаваторы одноковшовые дизельные на гусеничном ходу при работе на других видах строительства (кроме водохозяйственного) 0,65 м3</v>
          </cell>
          <cell r="B154" t="str">
            <v>маш.-ч</v>
          </cell>
          <cell r="C154">
            <v>9.5607258000000002</v>
          </cell>
          <cell r="D154">
            <v>242599</v>
          </cell>
          <cell r="E154">
            <v>2319422.5183541998</v>
          </cell>
        </row>
        <row r="155">
          <cell r="A155" t="str">
            <v>Электростанции передвижные 4 кВт</v>
          </cell>
          <cell r="B155" t="str">
            <v>маш.-ч</v>
          </cell>
          <cell r="C155">
            <v>0.150696</v>
          </cell>
          <cell r="D155">
            <v>55100</v>
          </cell>
          <cell r="E155">
            <v>8303.3495999999996</v>
          </cell>
        </row>
        <row r="156">
          <cell r="A156" t="str">
            <v>Автомобили бортовые грузоподъемностью до 5 т</v>
          </cell>
          <cell r="B156" t="str">
            <v>маш.-ч</v>
          </cell>
          <cell r="C156">
            <v>1.7250000000000001E-2</v>
          </cell>
          <cell r="D156">
            <v>106655</v>
          </cell>
          <cell r="E156">
            <v>1839.7987500000002</v>
          </cell>
        </row>
        <row r="157">
          <cell r="A157" t="str">
            <v>Автомобили бортовые грузоподъемностью до 5 т</v>
          </cell>
          <cell r="B157" t="str">
            <v>маш.-ч</v>
          </cell>
          <cell r="C157">
            <v>5.2532076999999999</v>
          </cell>
          <cell r="D157">
            <v>106655</v>
          </cell>
          <cell r="E157">
            <v>560280.86724349996</v>
          </cell>
        </row>
        <row r="158">
          <cell r="A158" t="str">
            <v>Аппараты для газовой сварки и резки</v>
          </cell>
          <cell r="B158" t="str">
            <v>маш.-ч</v>
          </cell>
          <cell r="C158">
            <v>0.16800000000000001</v>
          </cell>
          <cell r="D158">
            <v>1586</v>
          </cell>
          <cell r="E158">
            <v>266.44800000000004</v>
          </cell>
        </row>
        <row r="159">
          <cell r="A159" t="str">
            <v>Автомобили-самосвалы грузоподъемностью до 25 т</v>
          </cell>
          <cell r="B159" t="str">
            <v>маш.-ч</v>
          </cell>
          <cell r="C159">
            <v>36.512109270000003</v>
          </cell>
          <cell r="D159">
            <v>307485</v>
          </cell>
          <cell r="E159">
            <v>11226925.918885952</v>
          </cell>
        </row>
        <row r="160">
          <cell r="B160" t="str">
            <v>СУМ</v>
          </cell>
          <cell r="C160">
            <v>190.00115706999998</v>
          </cell>
          <cell r="E160">
            <v>34615440.783108346</v>
          </cell>
        </row>
        <row r="163">
          <cell r="A163" t="str">
            <v>Бетон тяжелый класса В20 /М-250/ фракции 5-10 мм</v>
          </cell>
          <cell r="B163" t="str">
            <v>м3</v>
          </cell>
          <cell r="C163">
            <v>75.868899999999996</v>
          </cell>
          <cell r="D163">
            <v>501996</v>
          </cell>
          <cell r="E163">
            <v>38085884.3244</v>
          </cell>
        </row>
        <row r="164">
          <cell r="A164" t="str">
            <v>Вода</v>
          </cell>
          <cell r="B164" t="str">
            <v>м3</v>
          </cell>
          <cell r="C164">
            <v>0.20846745</v>
          </cell>
          <cell r="D164">
            <v>0</v>
          </cell>
          <cell r="E164">
            <v>0</v>
          </cell>
        </row>
        <row r="165">
          <cell r="A165" t="str">
            <v>Растворы готовые кладочные тяжелые цементные М-200</v>
          </cell>
          <cell r="B165" t="str">
            <v>м3</v>
          </cell>
          <cell r="C165">
            <v>3.9699975900000002</v>
          </cell>
          <cell r="D165">
            <v>416964</v>
          </cell>
          <cell r="E165">
            <v>1655346.0751167601</v>
          </cell>
        </row>
        <row r="166">
          <cell r="A166" t="str">
            <v>Гравийно-песчаная смесь</v>
          </cell>
          <cell r="B166" t="str">
            <v>м3</v>
          </cell>
          <cell r="C166">
            <v>42.569499999999998</v>
          </cell>
          <cell r="D166">
            <v>25754</v>
          </cell>
          <cell r="E166">
            <v>1096334.9029999999</v>
          </cell>
        </row>
        <row r="167">
          <cell r="A167" t="str">
            <v>Щебень из природного камня для строительных работ марка 400, фракция, мм: 10-20</v>
          </cell>
          <cell r="B167" t="str">
            <v>м3</v>
          </cell>
          <cell r="C167">
            <v>43.75</v>
          </cell>
          <cell r="D167">
            <v>58036</v>
          </cell>
          <cell r="E167">
            <v>2539075</v>
          </cell>
        </row>
        <row r="168">
          <cell r="A168" t="str">
            <v>Раствор готовый кладочный цементный, марка: 150</v>
          </cell>
          <cell r="B168" t="str">
            <v>м3</v>
          </cell>
          <cell r="C168">
            <v>1.8921600000000001</v>
          </cell>
          <cell r="D168">
            <v>416964</v>
          </cell>
          <cell r="E168">
            <v>788962.60224000004</v>
          </cell>
        </row>
        <row r="169">
          <cell r="A169" t="str">
            <v>Вода</v>
          </cell>
          <cell r="B169" t="str">
            <v>м3</v>
          </cell>
          <cell r="C169">
            <v>24.284616</v>
          </cell>
          <cell r="D169">
            <v>0</v>
          </cell>
          <cell r="E169">
            <v>0</v>
          </cell>
        </row>
        <row r="170">
          <cell r="A170" t="str">
            <v>Битумы нефтяные строительные для кровельных мастик, марки БНМ-75/35</v>
          </cell>
          <cell r="B170" t="str">
            <v>т</v>
          </cell>
          <cell r="C170">
            <v>1.2820499999999999</v>
          </cell>
          <cell r="D170">
            <v>4999999.9999999991</v>
          </cell>
          <cell r="E170">
            <v>6410249.9999999981</v>
          </cell>
        </row>
        <row r="171">
          <cell r="A171" t="str">
            <v>Гвозди строительные</v>
          </cell>
          <cell r="B171" t="str">
            <v>т</v>
          </cell>
          <cell r="C171">
            <v>3.8643520000000001E-2</v>
          </cell>
          <cell r="D171">
            <v>10250000</v>
          </cell>
          <cell r="E171">
            <v>396096.08</v>
          </cell>
        </row>
        <row r="172">
          <cell r="A172" t="str">
            <v>Известь строительная негашеная комовая, сорт 1</v>
          </cell>
          <cell r="B172" t="str">
            <v>т</v>
          </cell>
          <cell r="C172">
            <v>1.22877E-2</v>
          </cell>
          <cell r="D172">
            <v>1071428.5714285714</v>
          </cell>
          <cell r="E172">
            <v>13165.392857142857</v>
          </cell>
        </row>
        <row r="173">
          <cell r="A173" t="str">
            <v>Краски масляные и алкидные земляные, готовые к применению сурик железный МА-15, ПФ-14</v>
          </cell>
          <cell r="B173" t="str">
            <v>т</v>
          </cell>
          <cell r="C173">
            <v>1E-4</v>
          </cell>
          <cell r="D173">
            <v>31830000</v>
          </cell>
          <cell r="E173">
            <v>3183</v>
          </cell>
        </row>
        <row r="174">
          <cell r="A174" t="str">
            <v>Лак битумный БТ-123</v>
          </cell>
          <cell r="B174" t="str">
            <v>т</v>
          </cell>
          <cell r="C174">
            <v>0.23866000000000001</v>
          </cell>
          <cell r="D174">
            <v>4999999.9999999991</v>
          </cell>
          <cell r="E174">
            <v>1193299.9999999998</v>
          </cell>
        </row>
        <row r="175">
          <cell r="A175" t="str">
            <v>Мастика клеящая морозостойкая битумно-масляная МБ-50</v>
          </cell>
          <cell r="B175" t="str">
            <v>т</v>
          </cell>
          <cell r="C175">
            <v>0.46850000000000003</v>
          </cell>
          <cell r="D175">
            <v>8929000</v>
          </cell>
          <cell r="E175">
            <v>4183236.5000000005</v>
          </cell>
        </row>
        <row r="176">
          <cell r="A176" t="str">
            <v>Масло дизельное моторное М-10ДМ</v>
          </cell>
          <cell r="B176" t="str">
            <v>т</v>
          </cell>
          <cell r="C176">
            <v>8.5525199999999992E-3</v>
          </cell>
          <cell r="D176">
            <v>8522306.25</v>
          </cell>
          <cell r="E176">
            <v>72887.194649249999</v>
          </cell>
        </row>
        <row r="177">
          <cell r="A177" t="str">
            <v>Масло индустриальное И-20А</v>
          </cell>
          <cell r="B177" t="str">
            <v>т</v>
          </cell>
          <cell r="C177">
            <v>0.1246304</v>
          </cell>
          <cell r="D177">
            <v>8522306.25</v>
          </cell>
          <cell r="E177">
            <v>1062138.43686</v>
          </cell>
        </row>
        <row r="178">
          <cell r="A178" t="str">
            <v>Катанка горячекатаная в мотках диаметром 6,3-6,5 мм</v>
          </cell>
          <cell r="B178" t="str">
            <v>т</v>
          </cell>
          <cell r="C178">
            <v>1.7066250000000002E-2</v>
          </cell>
          <cell r="D178">
            <v>7589286</v>
          </cell>
          <cell r="E178">
            <v>129520.65219750001</v>
          </cell>
        </row>
        <row r="179">
          <cell r="A179" t="str">
            <v>Проволока сварочная легированная диаметром 4 мм</v>
          </cell>
          <cell r="B179" t="str">
            <v>т</v>
          </cell>
          <cell r="C179">
            <v>2.3E-3</v>
          </cell>
          <cell r="D179">
            <v>18227000</v>
          </cell>
          <cell r="E179">
            <v>41922.1</v>
          </cell>
        </row>
        <row r="180">
          <cell r="A180" t="str">
            <v>Пленка полиэтиленовая</v>
          </cell>
          <cell r="B180" t="str">
            <v>м2</v>
          </cell>
          <cell r="C180">
            <v>4.6078999999999999</v>
          </cell>
          <cell r="D180">
            <v>2428</v>
          </cell>
          <cell r="E180">
            <v>11187.9812</v>
          </cell>
        </row>
        <row r="181">
          <cell r="A181" t="str">
            <v>Ткань стеклянная изоляционная И-200, толщиной 0,2 мм</v>
          </cell>
          <cell r="B181" t="str">
            <v>м2</v>
          </cell>
          <cell r="C181">
            <v>71.603999999999999</v>
          </cell>
          <cell r="D181">
            <v>9821</v>
          </cell>
          <cell r="E181">
            <v>703222.88399999996</v>
          </cell>
        </row>
        <row r="182">
          <cell r="A182" t="str">
            <v>Топливо дизельное</v>
          </cell>
          <cell r="B182" t="str">
            <v>т</v>
          </cell>
          <cell r="C182">
            <v>0.17790020000000001</v>
          </cell>
          <cell r="D182">
            <v>11687001.785714285</v>
          </cell>
          <cell r="E182">
            <v>2079119.9550789287</v>
          </cell>
        </row>
        <row r="183">
          <cell r="A183" t="str">
            <v>Кислород технический газообразный</v>
          </cell>
          <cell r="B183" t="str">
            <v>м3</v>
          </cell>
          <cell r="C183">
            <v>0.39600000000000002</v>
          </cell>
          <cell r="D183">
            <v>4763.3928571428569</v>
          </cell>
          <cell r="E183">
            <v>1886.3035714285713</v>
          </cell>
        </row>
        <row r="184">
          <cell r="A184" t="str">
            <v>Пропан-бутан, смесь техническая</v>
          </cell>
          <cell r="B184" t="str">
            <v>кг</v>
          </cell>
          <cell r="C184">
            <v>6.7000000000000004E-2</v>
          </cell>
          <cell r="D184">
            <v>6164.9848214285712</v>
          </cell>
          <cell r="E184">
            <v>413.05398303571428</v>
          </cell>
        </row>
        <row r="185">
          <cell r="A185" t="str">
            <v>Электроды диаметром 4 мм Э42</v>
          </cell>
          <cell r="B185" t="str">
            <v>т</v>
          </cell>
          <cell r="C185">
            <v>6.7896299999999996E-3</v>
          </cell>
          <cell r="D185">
            <v>17900000</v>
          </cell>
          <cell r="E185">
            <v>121534.37699999999</v>
          </cell>
        </row>
        <row r="186">
          <cell r="A186" t="str">
            <v>Лесоматериалы круглые хвойных пород для строительства диаметром 14-24 см, длиной 3-6,5 м</v>
          </cell>
          <cell r="B186" t="str">
            <v>м3</v>
          </cell>
          <cell r="C186">
            <v>6.8870000000000001E-2</v>
          </cell>
          <cell r="D186">
            <v>3638392.8571428568</v>
          </cell>
          <cell r="E186">
            <v>250576.11607142855</v>
          </cell>
        </row>
        <row r="187">
          <cell r="A187" t="str">
            <v>Бруски обрезные хвойных пород длиной 4-6,5 м, шириной 75-150 мм, толщиной 40-75 мм, III сорта</v>
          </cell>
          <cell r="B187" t="str">
            <v>м3</v>
          </cell>
          <cell r="C187">
            <v>1.31868E-2</v>
          </cell>
          <cell r="D187">
            <v>3638392.8571428568</v>
          </cell>
          <cell r="E187">
            <v>47978.758928571428</v>
          </cell>
        </row>
        <row r="188">
          <cell r="A188" t="str">
            <v>Бруски обрезные хвойных пород длиной 4-6,5 м, шириной 75-150 мм, толщиной 40-75 мм, IV сорта</v>
          </cell>
          <cell r="B188" t="str">
            <v>м3</v>
          </cell>
          <cell r="C188">
            <v>8.6190000000000003E-2</v>
          </cell>
          <cell r="D188">
            <v>3638392.8571428568</v>
          </cell>
          <cell r="E188">
            <v>313593.08035714284</v>
          </cell>
        </row>
        <row r="189">
          <cell r="A189" t="str">
            <v>Бруски обрезные хвойных пород длиной 4-6,5 м, шириной 75-150 мм, толщиной 100, 125 мм, II сорта</v>
          </cell>
          <cell r="B189" t="str">
            <v>м3</v>
          </cell>
          <cell r="C189">
            <v>8.0939999999999998E-2</v>
          </cell>
          <cell r="D189">
            <v>3638392.8571428568</v>
          </cell>
          <cell r="E189">
            <v>294491.51785714284</v>
          </cell>
        </row>
        <row r="190">
          <cell r="A190" t="str">
            <v>Пиломатериалы хвойных пород брусья обрезные длиной 4-6,5 м, шириной 75-150 мм, толщиной 150 мм и более I сорта</v>
          </cell>
          <cell r="B190" t="str">
            <v>м3</v>
          </cell>
          <cell r="C190">
            <v>1.0582392</v>
          </cell>
          <cell r="D190">
            <v>3638392.8571428568</v>
          </cell>
          <cell r="E190">
            <v>3850289.9464285714</v>
          </cell>
        </row>
        <row r="191">
          <cell r="A191" t="str">
            <v>Пиломатериалы хвойных пород доски обрезные длиной 4-6,5 м, шириной 75-150 мм, толщиной 32-40 мм II сорта</v>
          </cell>
          <cell r="B191" t="str">
            <v>м3</v>
          </cell>
          <cell r="C191">
            <v>9.7269999999999995E-2</v>
          </cell>
          <cell r="D191">
            <v>3638392.8571428568</v>
          </cell>
          <cell r="E191">
            <v>353906.47321428568</v>
          </cell>
        </row>
        <row r="192">
          <cell r="A192" t="str">
            <v>Пиломатериалы хвойных пород доски обрезные длиной 4-6,5 м, шириной 75-150 мм, толщиной 32-40 мм III сорта</v>
          </cell>
          <cell r="B192" t="str">
            <v>м3</v>
          </cell>
          <cell r="C192">
            <v>1.562E-2</v>
          </cell>
          <cell r="D192">
            <v>3638392.8571428568</v>
          </cell>
          <cell r="E192">
            <v>56831.696428571428</v>
          </cell>
        </row>
        <row r="193">
          <cell r="A193" t="str">
            <v>Доски обрезные хвойных пород длиной 4-6,5 м, шириной 75-150 мм, толщиной 44 мм и более, III сорта</v>
          </cell>
          <cell r="B193" t="str">
            <v>м3</v>
          </cell>
          <cell r="C193">
            <v>1.9037454</v>
          </cell>
          <cell r="D193">
            <v>3638392.8571428568</v>
          </cell>
          <cell r="E193">
            <v>6926573.6651785709</v>
          </cell>
        </row>
        <row r="194">
          <cell r="A194" t="str">
            <v>Доски обрезные хвойных пород длиной 4-6,5 м, шириной 75-150 мм, толщиной 44 мм и более, IV сорта</v>
          </cell>
          <cell r="B194" t="str">
            <v>м3</v>
          </cell>
          <cell r="C194">
            <v>4.9919999999999999E-3</v>
          </cell>
          <cell r="D194">
            <v>3638392.8571428568</v>
          </cell>
          <cell r="E194">
            <v>18162.857142857141</v>
          </cell>
        </row>
        <row r="195">
          <cell r="A195" t="str">
            <v>Пакля пропитанная</v>
          </cell>
          <cell r="B195" t="str">
            <v>кг</v>
          </cell>
          <cell r="C195">
            <v>478.00703700000003</v>
          </cell>
          <cell r="D195">
            <v>60714.28571428571</v>
          </cell>
          <cell r="E195">
            <v>29021855.817857143</v>
          </cell>
        </row>
        <row r="196">
          <cell r="A196" t="str">
            <v>Ткань мешочная</v>
          </cell>
          <cell r="B196" t="str">
            <v>10м2</v>
          </cell>
          <cell r="C196">
            <v>0.72407520000000003</v>
          </cell>
          <cell r="D196">
            <v>55000</v>
          </cell>
          <cell r="E196">
            <v>39824.135999999999</v>
          </cell>
        </row>
        <row r="197">
          <cell r="A197" t="str">
            <v>Шлифкруги</v>
          </cell>
          <cell r="B197" t="str">
            <v>шт</v>
          </cell>
          <cell r="C197">
            <v>0.31019999999999998</v>
          </cell>
          <cell r="D197">
            <v>10000</v>
          </cell>
          <cell r="E197">
            <v>3101.9999999999995</v>
          </cell>
        </row>
        <row r="198">
          <cell r="A198" t="str">
            <v>Камень</v>
          </cell>
          <cell r="B198" t="str">
            <v>м3</v>
          </cell>
          <cell r="C198">
            <v>4.2824</v>
          </cell>
          <cell r="D198">
            <v>40179</v>
          </cell>
          <cell r="E198">
            <v>172062.5496</v>
          </cell>
        </row>
        <row r="199">
          <cell r="A199" t="str">
            <v>Щиты из досок толщиной 25 мм</v>
          </cell>
          <cell r="B199" t="str">
            <v>м2</v>
          </cell>
          <cell r="C199">
            <v>38.451149999999998</v>
          </cell>
          <cell r="D199">
            <v>90959.821428571508</v>
          </cell>
          <cell r="E199">
            <v>3497509.7377232173</v>
          </cell>
        </row>
        <row r="200">
          <cell r="A200" t="str">
            <v>АРМАТУРА А-I ДИАМЕТРОМ 6,5ММ</v>
          </cell>
          <cell r="B200" t="str">
            <v>Т</v>
          </cell>
          <cell r="C200">
            <v>0.32800000000000001</v>
          </cell>
          <cell r="D200">
            <v>7589286</v>
          </cell>
          <cell r="E200">
            <v>2489285.8080000002</v>
          </cell>
        </row>
        <row r="201">
          <cell r="A201" t="str">
            <v>СБОРНЫЕ Ж/Б ПЛИТЫ ФУНДАМЕНТА ПД 3.2.24</v>
          </cell>
          <cell r="B201" t="str">
            <v>М3</v>
          </cell>
          <cell r="C201">
            <v>12.96</v>
          </cell>
          <cell r="D201">
            <v>1386736</v>
          </cell>
          <cell r="E201">
            <v>17972098.560000002</v>
          </cell>
        </row>
        <row r="202">
          <cell r="A202" t="str">
            <v>АРМАТУРНАЯ СЕТА 100Х100Х6</v>
          </cell>
          <cell r="B202" t="str">
            <v>Т</v>
          </cell>
          <cell r="C202">
            <v>1.36328</v>
          </cell>
          <cell r="D202">
            <v>9553571.4285714272</v>
          </cell>
          <cell r="E202">
            <v>13024192.857142856</v>
          </cell>
        </row>
        <row r="203">
          <cell r="A203" t="str">
            <v>УГОЛКИ 75Х75Х5</v>
          </cell>
          <cell r="B203" t="str">
            <v>Т</v>
          </cell>
          <cell r="C203">
            <v>4.5999999999999999E-2</v>
          </cell>
          <cell r="D203">
            <v>8705357.1428571418</v>
          </cell>
          <cell r="E203">
            <v>400446.42857142852</v>
          </cell>
        </row>
        <row r="204">
          <cell r="A204" t="str">
            <v>АРМАТУРА А-III Д-12</v>
          </cell>
          <cell r="B204" t="str">
            <v>Т</v>
          </cell>
          <cell r="C204">
            <v>6.7000000000000004E-2</v>
          </cell>
          <cell r="D204">
            <v>7651786</v>
          </cell>
          <cell r="E204">
            <v>512669.66200000001</v>
          </cell>
        </row>
        <row r="205">
          <cell r="A205" t="str">
            <v>ТРУБЫ МЕТАЛЛИЧЕСКИЕ ДИАМЕТРОМ 800 ММ ТОЛЩИНОЙ СТЕНКИ 11ММ</v>
          </cell>
          <cell r="B205" t="str">
            <v>М</v>
          </cell>
          <cell r="C205">
            <v>23</v>
          </cell>
          <cell r="D205">
            <v>2787125</v>
          </cell>
          <cell r="E205">
            <v>64103875</v>
          </cell>
        </row>
        <row r="206">
          <cell r="A206" t="str">
            <v>СЕТКА ИЗ АРМАТУРА А-I</v>
          </cell>
          <cell r="B206" t="str">
            <v>Т</v>
          </cell>
          <cell r="C206">
            <v>8.1000000000000003E-2</v>
          </cell>
          <cell r="D206">
            <v>9553571.4285714272</v>
          </cell>
          <cell r="E206">
            <v>773839.28571428568</v>
          </cell>
        </row>
        <row r="207">
          <cell r="A207" t="str">
            <v>СБОРНЫЕ Ж/Б ПРЯМОУГОЛЬНЫЕ ТРУБЫ ОТВЕРСТИЕМ 2,0Х2,0М БЛОК №48</v>
          </cell>
          <cell r="B207" t="str">
            <v>М3</v>
          </cell>
          <cell r="C207">
            <v>28.73</v>
          </cell>
          <cell r="D207">
            <v>4774126</v>
          </cell>
          <cell r="E207">
            <v>137160639.97999999</v>
          </cell>
        </row>
        <row r="208">
          <cell r="A208" t="str">
            <v>Краны козловые при работе на монтаже технологического оборудования 32 т</v>
          </cell>
          <cell r="B208" t="str">
            <v>маш.-ч</v>
          </cell>
          <cell r="C208">
            <v>0.117248</v>
          </cell>
          <cell r="D208">
            <v>134435</v>
          </cell>
          <cell r="E208">
            <v>15762.23488</v>
          </cell>
        </row>
        <row r="209">
          <cell r="A209" t="str">
            <v>Краны на автомобильном ходу при работе на других видах строительства 10 т</v>
          </cell>
          <cell r="B209" t="str">
            <v>маш.-ч</v>
          </cell>
          <cell r="C209">
            <v>0.14069760000000001</v>
          </cell>
          <cell r="D209">
            <v>239461</v>
          </cell>
          <cell r="E209">
            <v>33691.587993599998</v>
          </cell>
        </row>
        <row r="210">
          <cell r="A210" t="str">
            <v>Краны на гусеничном ходу при работе на других видах строительства 25 т</v>
          </cell>
          <cell r="B210" t="str">
            <v>маш.-ч</v>
          </cell>
          <cell r="C210">
            <v>4.2209279999999998</v>
          </cell>
          <cell r="D210">
            <v>277531</v>
          </cell>
          <cell r="E210">
            <v>1171438.368768</v>
          </cell>
        </row>
        <row r="211">
          <cell r="A211" t="str">
            <v>Машины шлифовальные электрические</v>
          </cell>
          <cell r="B211" t="str">
            <v>маш.-ч</v>
          </cell>
          <cell r="C211">
            <v>4.6899200000000002E-2</v>
          </cell>
          <cell r="D211">
            <v>1954</v>
          </cell>
          <cell r="E211">
            <v>91.641036800000009</v>
          </cell>
        </row>
        <row r="212">
          <cell r="A212" t="str">
            <v>Преобразователи сварочные с номинальным сварочным током 315-500 А</v>
          </cell>
          <cell r="B212" t="str">
            <v>маш.-ч</v>
          </cell>
          <cell r="C212">
            <v>1.93928192</v>
          </cell>
          <cell r="D212">
            <v>16353</v>
          </cell>
          <cell r="E212">
            <v>31713.077237760001</v>
          </cell>
        </row>
        <row r="213">
          <cell r="A213" t="str">
            <v>Автомобили бортовые грузоподъемностью до 5 т</v>
          </cell>
          <cell r="B213" t="str">
            <v>маш.-ч</v>
          </cell>
          <cell r="C213">
            <v>0.22394368000000001</v>
          </cell>
          <cell r="D213">
            <v>106655</v>
          </cell>
          <cell r="E213">
            <v>23884.713190400002</v>
          </cell>
        </row>
        <row r="214">
          <cell r="A214" t="str">
            <v>Аппараты для газовой сварки и резки</v>
          </cell>
          <cell r="B214" t="str">
            <v>маш.-ч</v>
          </cell>
          <cell r="C214">
            <v>1.7118207999999999</v>
          </cell>
          <cell r="D214">
            <v>1586</v>
          </cell>
          <cell r="E214">
            <v>2714.9477887999997</v>
          </cell>
        </row>
        <row r="215">
          <cell r="B215" t="str">
            <v>СУМ</v>
          </cell>
          <cell r="C215">
            <v>8.4008192000000008</v>
          </cell>
          <cell r="E215">
            <v>1279296.5708953603</v>
          </cell>
        </row>
        <row r="218">
          <cell r="A218" t="str">
            <v>Болты строительные с гайками и шайбами</v>
          </cell>
          <cell r="B218" t="str">
            <v>т</v>
          </cell>
          <cell r="C218">
            <v>2.4622080000000001E-2</v>
          </cell>
          <cell r="D218">
            <v>14464000</v>
          </cell>
          <cell r="E218">
            <v>356133.76512</v>
          </cell>
        </row>
        <row r="219">
          <cell r="A219" t="str">
            <v>Гвозди строительные</v>
          </cell>
          <cell r="B219" t="str">
            <v>т</v>
          </cell>
          <cell r="C219">
            <v>1.172E-5</v>
          </cell>
          <cell r="D219">
            <v>10250000</v>
          </cell>
          <cell r="E219">
            <v>120.13</v>
          </cell>
        </row>
        <row r="220">
          <cell r="A220" t="str">
            <v>Грунтовка ГФ-021 красно-коричневая</v>
          </cell>
          <cell r="B220" t="str">
            <v>т</v>
          </cell>
          <cell r="C220">
            <v>3.6347000000000001E-4</v>
          </cell>
          <cell r="D220">
            <v>18482000</v>
          </cell>
          <cell r="E220">
            <v>6717.65254</v>
          </cell>
        </row>
        <row r="221">
          <cell r="A221" t="str">
            <v>Растворитель марки Р-4</v>
          </cell>
          <cell r="B221" t="str">
            <v>т</v>
          </cell>
          <cell r="C221">
            <v>7.0348999999999997E-4</v>
          </cell>
          <cell r="D221">
            <v>36719000</v>
          </cell>
          <cell r="E221">
            <v>25831.44931</v>
          </cell>
        </row>
        <row r="222">
          <cell r="A222" t="str">
            <v>Кислород технический газообразный</v>
          </cell>
          <cell r="B222" t="str">
            <v>м3</v>
          </cell>
          <cell r="C222">
            <v>1.406976</v>
          </cell>
          <cell r="D222">
            <v>4763.3928571428569</v>
          </cell>
          <cell r="E222">
            <v>6701.9794285714279</v>
          </cell>
        </row>
        <row r="223">
          <cell r="A223" t="str">
            <v>Электроды диаметром 4 мм Э42</v>
          </cell>
          <cell r="B223" t="str">
            <v>т</v>
          </cell>
          <cell r="C223">
            <v>5.1588999999999997E-4</v>
          </cell>
          <cell r="D223">
            <v>17900000</v>
          </cell>
          <cell r="E223">
            <v>9234.4309999999987</v>
          </cell>
        </row>
        <row r="224">
          <cell r="A224" t="str">
            <v>Электроды диаметром 4 мм Э46</v>
          </cell>
          <cell r="B224" t="str">
            <v>т</v>
          </cell>
          <cell r="C224">
            <v>1.52422E-3</v>
          </cell>
          <cell r="D224">
            <v>17900000</v>
          </cell>
          <cell r="E224">
            <v>27283.538</v>
          </cell>
        </row>
        <row r="225">
          <cell r="A225" t="str">
            <v>Пиломатериалы хвойных пород друски обрезные длиной 4-6,5 м, шириной 75-150 мм, толщиной 40-75 мм I сорта</v>
          </cell>
          <cell r="B225" t="str">
            <v>м3</v>
          </cell>
          <cell r="C225">
            <v>1.20765E-3</v>
          </cell>
          <cell r="D225">
            <v>3638392.8571428568</v>
          </cell>
          <cell r="E225">
            <v>4393.9051339285706</v>
          </cell>
        </row>
        <row r="226">
          <cell r="A226" t="str">
            <v>Шлифкруги</v>
          </cell>
          <cell r="B226" t="str">
            <v>шт</v>
          </cell>
          <cell r="C226">
            <v>1.17248E-2</v>
          </cell>
          <cell r="D226">
            <v>10000</v>
          </cell>
          <cell r="E226">
            <v>117.248</v>
          </cell>
        </row>
        <row r="227">
          <cell r="A227" t="str">
            <v>Пропан-бутан, смесь техническая</v>
          </cell>
          <cell r="B227" t="str">
            <v>кг</v>
          </cell>
          <cell r="C227">
            <v>0.42209279999999999</v>
          </cell>
          <cell r="D227">
            <v>6164.9848214285712</v>
          </cell>
          <cell r="E227">
            <v>2602.1957052342855</v>
          </cell>
        </row>
        <row r="228">
          <cell r="A228" t="str">
            <v>НАДСТАВКА ТС1(1шт-71,72кг)</v>
          </cell>
          <cell r="B228" t="str">
            <v>ШТ</v>
          </cell>
          <cell r="C228">
            <v>8</v>
          </cell>
          <cell r="D228">
            <v>848214.28571428568</v>
          </cell>
          <cell r="E228">
            <v>6785714.2857142854</v>
          </cell>
        </row>
        <row r="229">
          <cell r="A229" t="str">
            <v>ШТЫРЬ Ш-20-2-К30</v>
          </cell>
          <cell r="B229" t="str">
            <v>ШТ</v>
          </cell>
          <cell r="C229">
            <v>48</v>
          </cell>
          <cell r="D229">
            <v>13017.6</v>
          </cell>
          <cell r="E229">
            <v>624844.80000000005</v>
          </cell>
        </row>
        <row r="230">
          <cell r="A230" t="str">
            <v>СТАЛЬ КРУГЛАЯ Д±10ММ ДЛИНОЙ 0,005М</v>
          </cell>
          <cell r="B230" t="str">
            <v>КГ</v>
          </cell>
          <cell r="C230">
            <v>5.76</v>
          </cell>
          <cell r="D230">
            <v>7857.143</v>
          </cell>
          <cell r="E230">
            <v>45257.143680000001</v>
          </cell>
        </row>
        <row r="231">
          <cell r="A231" t="str">
            <v>СТАЛЬ КРУГЛАЯ Д±10ММ ДЛИНОЙ 0,29М</v>
          </cell>
          <cell r="B231" t="str">
            <v>КГ</v>
          </cell>
          <cell r="C231">
            <v>1.44</v>
          </cell>
          <cell r="D231">
            <v>7857.143</v>
          </cell>
          <cell r="E231">
            <v>11314.28592</v>
          </cell>
        </row>
        <row r="232">
          <cell r="A232" t="str">
            <v>УГОЛОК РАЗМЕРОМ 50Х50Х4,5 ДЛИНОЙ 0,53М</v>
          </cell>
          <cell r="B232" t="str">
            <v>Т</v>
          </cell>
          <cell r="C232">
            <v>9.5920000000000005E-2</v>
          </cell>
          <cell r="D232">
            <v>8482142.8571428563</v>
          </cell>
          <cell r="E232">
            <v>813607.14285714284</v>
          </cell>
        </row>
        <row r="233">
          <cell r="A233" t="str">
            <v>УГОЛОК РАЗМЕРОМ 70Х70Х5 ДЛИНОЙ 0,31М</v>
          </cell>
          <cell r="B233" t="str">
            <v>Т</v>
          </cell>
          <cell r="C233">
            <v>1.336E-2</v>
          </cell>
          <cell r="D233">
            <v>8705357.1428571418</v>
          </cell>
          <cell r="E233">
            <v>116303.57142857142</v>
          </cell>
        </row>
        <row r="234">
          <cell r="A234" t="str">
            <v>УГОЛОК РАЗМЕРОМ 70Х70Х5 ДЛИНОЙ 1,46М</v>
          </cell>
          <cell r="B234" t="str">
            <v>Т</v>
          </cell>
          <cell r="C234">
            <v>6.2799999999999995E-2</v>
          </cell>
          <cell r="D234">
            <v>8705357.1428571418</v>
          </cell>
          <cell r="E234">
            <v>546696.42857142841</v>
          </cell>
        </row>
        <row r="235">
          <cell r="A235" t="str">
            <v>УГОЛОК РАЗМЕРОМ 80Х80Х6 ДЛИНОЙ 3,35М</v>
          </cell>
          <cell r="B235" t="str">
            <v>Т</v>
          </cell>
          <cell r="C235">
            <v>0.39448</v>
          </cell>
          <cell r="D235">
            <v>8705357.1428571418</v>
          </cell>
          <cell r="E235">
            <v>3434089.2857142854</v>
          </cell>
        </row>
        <row r="236">
          <cell r="A236" t="str">
            <v>Автопогрузчики 5 т</v>
          </cell>
          <cell r="B236" t="str">
            <v>маш.-ч</v>
          </cell>
          <cell r="C236">
            <v>40.881785000000001</v>
          </cell>
          <cell r="D236">
            <v>140201</v>
          </cell>
          <cell r="E236">
            <v>5731667.138785</v>
          </cell>
        </row>
        <row r="237">
          <cell r="A237" t="str">
            <v>Агрегаты для сварки полиэтиленовых труб</v>
          </cell>
          <cell r="B237" t="str">
            <v>маш.-ч</v>
          </cell>
          <cell r="C237">
            <v>22.43244</v>
          </cell>
          <cell r="D237">
            <v>16041</v>
          </cell>
          <cell r="E237">
            <v>359838.77003999997</v>
          </cell>
        </row>
        <row r="238">
          <cell r="A238" t="str">
            <v>Бульдозеры при работе на других видах строительства 79 (108) кВт (л.с.)</v>
          </cell>
          <cell r="B238" t="str">
            <v>маш.-ч</v>
          </cell>
          <cell r="C238">
            <v>7.9799999999999996E-2</v>
          </cell>
          <cell r="D238">
            <v>197517</v>
          </cell>
          <cell r="E238">
            <v>15761.856599999999</v>
          </cell>
        </row>
        <row r="239">
          <cell r="A239" t="str">
            <v>Вибраторы глубинные</v>
          </cell>
          <cell r="B239" t="str">
            <v>маш.-ч</v>
          </cell>
          <cell r="C239">
            <v>0.90612000000000004</v>
          </cell>
          <cell r="D239">
            <v>1592</v>
          </cell>
          <cell r="E239">
            <v>1442.54304</v>
          </cell>
        </row>
        <row r="240">
          <cell r="A240" t="str">
            <v>Домкраты гидравлические грузоподъемностью до 100 т</v>
          </cell>
          <cell r="B240" t="str">
            <v>маш.-ч</v>
          </cell>
          <cell r="C240">
            <v>8.0189999999999997E-2</v>
          </cell>
          <cell r="D240">
            <v>2040.1401337856005</v>
          </cell>
          <cell r="E240">
            <v>163.59883732826731</v>
          </cell>
        </row>
        <row r="241">
          <cell r="A241" t="str">
            <v>Дрели электрические</v>
          </cell>
          <cell r="B241" t="str">
            <v>маш.-ч</v>
          </cell>
          <cell r="C241">
            <v>0.19520999999999999</v>
          </cell>
          <cell r="D241">
            <v>1399</v>
          </cell>
          <cell r="E241">
            <v>273.09879000000001</v>
          </cell>
        </row>
        <row r="242">
          <cell r="A242" t="str">
            <v>Катки дорожные самоходные гладкие 8 т</v>
          </cell>
          <cell r="B242" t="str">
            <v>маш.-ч</v>
          </cell>
          <cell r="C242">
            <v>46.197710000000001</v>
          </cell>
          <cell r="D242">
            <v>171050</v>
          </cell>
          <cell r="E242">
            <v>7902118.2955</v>
          </cell>
        </row>
        <row r="243">
          <cell r="A243" t="str">
            <v>Компрессоры передвижные с двигателем внутреннего сгорания давлением до 686 кПа (7 атм.) 5 м3/мин</v>
          </cell>
          <cell r="B243" t="str">
            <v>маш.-ч</v>
          </cell>
          <cell r="C243">
            <v>39.056759999999997</v>
          </cell>
          <cell r="D243">
            <v>152202</v>
          </cell>
          <cell r="E243">
            <v>5944516.9855199996</v>
          </cell>
        </row>
        <row r="244">
          <cell r="A244" t="str">
            <v>Краны при работе на других видах строительства 8 т</v>
          </cell>
          <cell r="B244" t="str">
            <v>маш.-ч</v>
          </cell>
          <cell r="C244">
            <v>4.1421999999999999</v>
          </cell>
          <cell r="D244">
            <v>187968</v>
          </cell>
          <cell r="E244">
            <v>778601.04960000003</v>
          </cell>
        </row>
        <row r="245">
          <cell r="A245" t="str">
            <v>Краны на автомобильном ходу при работе на других видах строительства 10 т</v>
          </cell>
          <cell r="B245" t="str">
            <v>маш.-ч</v>
          </cell>
          <cell r="C245">
            <v>0.29210999999999998</v>
          </cell>
          <cell r="D245">
            <v>239461</v>
          </cell>
          <cell r="E245">
            <v>69948.952709999998</v>
          </cell>
        </row>
        <row r="246">
          <cell r="A246" t="str">
            <v>Лебедки электрические, тяговым усилием до 5,79 (0,59) кН (т)</v>
          </cell>
          <cell r="B246" t="str">
            <v>маш.-ч</v>
          </cell>
          <cell r="C246">
            <v>9.2399999999999996E-2</v>
          </cell>
          <cell r="D246">
            <v>1778</v>
          </cell>
          <cell r="E246">
            <v>164.28719999999998</v>
          </cell>
        </row>
        <row r="247">
          <cell r="A247" t="str">
            <v>Лебедки электрические, тяговым усилием 19,62 (2) кН (т)</v>
          </cell>
          <cell r="B247" t="str">
            <v>маш.-ч</v>
          </cell>
          <cell r="C247">
            <v>0.15228</v>
          </cell>
          <cell r="D247">
            <v>4663</v>
          </cell>
          <cell r="E247">
            <v>710.08163999999999</v>
          </cell>
        </row>
        <row r="248">
          <cell r="A248" t="str">
            <v>Машины поливомоечные 6000 л</v>
          </cell>
          <cell r="B248" t="str">
            <v>маш.-ч</v>
          </cell>
          <cell r="C248">
            <v>29.211167400000001</v>
          </cell>
          <cell r="D248">
            <v>195230</v>
          </cell>
          <cell r="E248">
            <v>5702896.2115019998</v>
          </cell>
        </row>
        <row r="249">
          <cell r="A249" t="str">
            <v>Молотки при работе от передвижных компрессорных станций отбойные пневматические</v>
          </cell>
          <cell r="B249" t="str">
            <v>маш.-ч</v>
          </cell>
          <cell r="C249">
            <v>78.028800000000004</v>
          </cell>
          <cell r="D249">
            <v>3376</v>
          </cell>
          <cell r="E249">
            <v>263425.22880000004</v>
          </cell>
        </row>
        <row r="250">
          <cell r="A250" t="str">
            <v>Преобразователи сварочные с номинальным сварочным током 315-500 А</v>
          </cell>
          <cell r="B250" t="str">
            <v>маш.-ч</v>
          </cell>
          <cell r="C250">
            <v>1.4579999999999999E-2</v>
          </cell>
          <cell r="D250">
            <v>16353</v>
          </cell>
          <cell r="E250">
            <v>238.42674</v>
          </cell>
        </row>
        <row r="251">
          <cell r="A251" t="str">
            <v>Подъемники мачтовые строительные 0,5 т</v>
          </cell>
          <cell r="B251" t="str">
            <v>маш.-ч</v>
          </cell>
          <cell r="C251">
            <v>0.58031999999999995</v>
          </cell>
          <cell r="D251">
            <v>27826</v>
          </cell>
          <cell r="E251">
            <v>16147.984319999998</v>
          </cell>
        </row>
        <row r="252">
          <cell r="A252" t="str">
            <v>Пила электрическая цепная</v>
          </cell>
          <cell r="B252" t="str">
            <v>маш.-ч</v>
          </cell>
          <cell r="C252">
            <v>3.9960000000000002E-2</v>
          </cell>
          <cell r="D252">
            <v>1349</v>
          </cell>
          <cell r="E252">
            <v>53.906040000000004</v>
          </cell>
        </row>
        <row r="253">
          <cell r="A253" t="str">
            <v>Растворонасосы 1 м3/ч</v>
          </cell>
          <cell r="B253" t="str">
            <v>маш.-ч</v>
          </cell>
          <cell r="C253">
            <v>3.597</v>
          </cell>
          <cell r="D253">
            <v>27671</v>
          </cell>
          <cell r="E253">
            <v>99532.587</v>
          </cell>
        </row>
        <row r="254">
          <cell r="A254" t="str">
            <v>Трамбовки пневматические</v>
          </cell>
          <cell r="B254" t="str">
            <v>маш.-ч</v>
          </cell>
          <cell r="C254">
            <v>8.4779999999999994E-2</v>
          </cell>
          <cell r="D254">
            <v>1270</v>
          </cell>
          <cell r="E254">
            <v>107.67059999999999</v>
          </cell>
        </row>
        <row r="255">
          <cell r="A255" t="str">
            <v>Электростанции передвижные 4 кВт</v>
          </cell>
          <cell r="B255" t="str">
            <v>маш.-ч</v>
          </cell>
          <cell r="C255">
            <v>1.0925400000000001</v>
          </cell>
          <cell r="D255">
            <v>55100</v>
          </cell>
          <cell r="E255">
            <v>60198.954000000005</v>
          </cell>
        </row>
        <row r="256">
          <cell r="A256" t="str">
            <v>Экскаваторы на гусеничном ходу типа "ATLAS", "VOLVO", "KOMATSU", "HITACHI", "LIEBHER", ХТ 876 (Китай) с емкостью ковша 0,25 м3</v>
          </cell>
          <cell r="B256" t="str">
            <v>маш.-ч</v>
          </cell>
          <cell r="C256">
            <v>0.714696</v>
          </cell>
          <cell r="D256">
            <v>159022</v>
          </cell>
          <cell r="E256">
            <v>113652.38731200001</v>
          </cell>
        </row>
        <row r="257">
          <cell r="A257" t="str">
            <v>Экскаваторы на гусеничном ходу типа "ATLAS", "VOLVO", "KOMATSU", "HITACHI", "LIEBHER","HYUNDAI ROBEX" с емкостью ковша 0,65 м3</v>
          </cell>
          <cell r="B257" t="str">
            <v>маш.-ч</v>
          </cell>
          <cell r="C257">
            <v>3.5684399999999998</v>
          </cell>
          <cell r="D257">
            <v>242599</v>
          </cell>
          <cell r="E257">
            <v>865699.97555999993</v>
          </cell>
        </row>
        <row r="258">
          <cell r="A258" t="str">
            <v>Экскаваторы одноковшовые дизельные на гусеничном ходу при работе на других видах строительства (кроме водохозяйственного) 0,65 м3</v>
          </cell>
          <cell r="B258" t="str">
            <v>маш.-ч</v>
          </cell>
          <cell r="C258">
            <v>0.13175999999999999</v>
          </cell>
          <cell r="D258">
            <v>242599</v>
          </cell>
          <cell r="E258">
            <v>31964.844239999999</v>
          </cell>
        </row>
        <row r="259">
          <cell r="A259" t="str">
            <v>Автомобили бортовые грузоподъемностью до 5 т</v>
          </cell>
          <cell r="B259" t="str">
            <v>маш.-ч</v>
          </cell>
          <cell r="C259">
            <v>0.42192000000000002</v>
          </cell>
          <cell r="D259">
            <v>106655</v>
          </cell>
          <cell r="E259">
            <v>44999.8776</v>
          </cell>
        </row>
        <row r="260">
          <cell r="A260" t="str">
            <v>Автомобили бортовые грузоподъемностью до 5 т</v>
          </cell>
          <cell r="B260" t="str">
            <v>маш.-ч</v>
          </cell>
          <cell r="C260">
            <v>7.6410000000000006E-2</v>
          </cell>
          <cell r="D260">
            <v>106655</v>
          </cell>
          <cell r="E260">
            <v>8149.5085500000005</v>
          </cell>
        </row>
        <row r="261">
          <cell r="A261" t="str">
            <v>Аппараты для газовой сварки и резки</v>
          </cell>
          <cell r="B261" t="str">
            <v>маш.-ч</v>
          </cell>
          <cell r="C261">
            <v>15.752079999999999</v>
          </cell>
          <cell r="D261">
            <v>1586</v>
          </cell>
          <cell r="E261">
            <v>24982.798879999998</v>
          </cell>
        </row>
        <row r="262">
          <cell r="A262" t="str">
            <v>Автомобили-самосвалы грузоподъемностью до 25 т</v>
          </cell>
          <cell r="B262" t="str">
            <v>маш.-ч</v>
          </cell>
          <cell r="C262">
            <v>1.29111329</v>
          </cell>
          <cell r="D262">
            <v>307485</v>
          </cell>
          <cell r="E262">
            <v>396997.96997565002</v>
          </cell>
        </row>
        <row r="263">
          <cell r="B263" t="str">
            <v>СУМ</v>
          </cell>
          <cell r="E263">
            <v>28434254.989381973</v>
          </cell>
        </row>
        <row r="266">
          <cell r="A266" t="str">
            <v>Бетон тяжелый класса В15 /М-200/ фракции 20-40 мм</v>
          </cell>
          <cell r="B266" t="str">
            <v>м3</v>
          </cell>
          <cell r="C266">
            <v>5.508</v>
          </cell>
          <cell r="D266">
            <v>466366</v>
          </cell>
          <cell r="E266">
            <v>2568743.9279999998</v>
          </cell>
        </row>
        <row r="267">
          <cell r="A267" t="str">
            <v>Вода</v>
          </cell>
          <cell r="B267" t="str">
            <v>м3</v>
          </cell>
          <cell r="C267">
            <v>87.086522000000002</v>
          </cell>
          <cell r="D267">
            <v>0</v>
          </cell>
          <cell r="E267">
            <v>0</v>
          </cell>
        </row>
        <row r="268">
          <cell r="A268" t="str">
            <v>Раствор цементно-известковый 1:1:6</v>
          </cell>
          <cell r="B268" t="str">
            <v>м3</v>
          </cell>
          <cell r="C268">
            <v>1.2342</v>
          </cell>
          <cell r="D268">
            <v>416964</v>
          </cell>
          <cell r="E268">
            <v>514616.96879999997</v>
          </cell>
        </row>
        <row r="269">
          <cell r="A269" t="str">
            <v>Гравийно-песчаная смесь</v>
          </cell>
          <cell r="B269" t="str">
            <v>м3</v>
          </cell>
          <cell r="C269">
            <v>618.99857999999995</v>
          </cell>
          <cell r="D269">
            <v>25754</v>
          </cell>
          <cell r="E269">
            <v>15941689.429319998</v>
          </cell>
        </row>
        <row r="270">
          <cell r="A270" t="str">
            <v>Болты строительные с гайками и шайбами</v>
          </cell>
          <cell r="B270" t="str">
            <v>т</v>
          </cell>
          <cell r="C270">
            <v>1.7819999999999999E-4</v>
          </cell>
          <cell r="D270">
            <v>14464000</v>
          </cell>
          <cell r="E270">
            <v>2577.4847999999997</v>
          </cell>
        </row>
        <row r="271">
          <cell r="A271" t="str">
            <v>Гвозди строительные с плоской головкой 1,6х50 мм</v>
          </cell>
          <cell r="B271" t="str">
            <v>т</v>
          </cell>
          <cell r="C271">
            <v>7.9200000000000001E-5</v>
          </cell>
          <cell r="D271">
            <v>10250000</v>
          </cell>
          <cell r="E271">
            <v>811.8</v>
          </cell>
        </row>
        <row r="272">
          <cell r="A272" t="str">
            <v>Гвозди строительные</v>
          </cell>
          <cell r="B272" t="str">
            <v>т</v>
          </cell>
          <cell r="C272">
            <v>1.4580000000000001E-3</v>
          </cell>
          <cell r="D272">
            <v>10250000</v>
          </cell>
          <cell r="E272">
            <v>14944.500000000002</v>
          </cell>
        </row>
        <row r="273">
          <cell r="A273" t="str">
            <v>Известь строительная негашеная комовая, сорт 1</v>
          </cell>
          <cell r="B273" t="str">
            <v>т</v>
          </cell>
          <cell r="C273">
            <v>1.2540000000000001E-2</v>
          </cell>
          <cell r="D273">
            <v>1071428.5714285714</v>
          </cell>
          <cell r="E273">
            <v>13435.714285714286</v>
          </cell>
        </row>
        <row r="274">
          <cell r="A274" t="str">
            <v>Гипсовые вяжущие Г-3</v>
          </cell>
          <cell r="B274" t="str">
            <v>т</v>
          </cell>
          <cell r="C274">
            <v>3.96E-3</v>
          </cell>
          <cell r="D274">
            <v>514000</v>
          </cell>
          <cell r="E274">
            <v>2035.44</v>
          </cell>
        </row>
        <row r="275">
          <cell r="A275" t="str">
            <v>Краски сухие для внутренних работ</v>
          </cell>
          <cell r="B275" t="str">
            <v>т</v>
          </cell>
          <cell r="C275">
            <v>5.9400000000000002E-4</v>
          </cell>
          <cell r="D275">
            <v>9652000</v>
          </cell>
          <cell r="E275">
            <v>5733.2880000000005</v>
          </cell>
        </row>
        <row r="276">
          <cell r="A276" t="str">
            <v>Грунтовка ГФ-021 красно-коричневая</v>
          </cell>
          <cell r="B276" t="str">
            <v>т</v>
          </cell>
          <cell r="C276">
            <v>3.807E-5</v>
          </cell>
          <cell r="D276">
            <v>18482000</v>
          </cell>
          <cell r="E276">
            <v>703.60973999999999</v>
          </cell>
        </row>
        <row r="277">
          <cell r="A277" t="str">
            <v>Растворитель марки Р-4</v>
          </cell>
          <cell r="B277" t="str">
            <v>т</v>
          </cell>
          <cell r="C277">
            <v>7.2899999999999997E-6</v>
          </cell>
          <cell r="D277">
            <v>36719000</v>
          </cell>
          <cell r="E277">
            <v>267.68151</v>
          </cell>
        </row>
        <row r="278">
          <cell r="A278" t="str">
            <v>Толь с крупнозернистой посыпкой гидроизоляционный марки ТГ-350</v>
          </cell>
          <cell r="B278" t="str">
            <v>м2</v>
          </cell>
          <cell r="C278">
            <v>0.34583999999999998</v>
          </cell>
          <cell r="D278">
            <v>3571</v>
          </cell>
          <cell r="E278">
            <v>1234.9946399999999</v>
          </cell>
        </row>
        <row r="279">
          <cell r="A279" t="str">
            <v>Сетка тканая с квадратными ячейками N 05 без покрытия</v>
          </cell>
          <cell r="B279" t="str">
            <v>м2</v>
          </cell>
          <cell r="C279">
            <v>3.6564000000000001</v>
          </cell>
          <cell r="D279">
            <v>9821</v>
          </cell>
          <cell r="E279">
            <v>35909.504399999998</v>
          </cell>
        </row>
        <row r="280">
          <cell r="A280" t="str">
            <v>Кислород технический газообразный</v>
          </cell>
          <cell r="B280" t="str">
            <v>м3</v>
          </cell>
          <cell r="C280">
            <v>12.913399999999999</v>
          </cell>
          <cell r="D280">
            <v>4763.3928571428569</v>
          </cell>
          <cell r="E280">
            <v>61511.597321428562</v>
          </cell>
        </row>
        <row r="281">
          <cell r="A281" t="str">
            <v>Ацетилен газообразный технический</v>
          </cell>
          <cell r="B281" t="str">
            <v>м3</v>
          </cell>
          <cell r="C281">
            <v>1.6639999999999999</v>
          </cell>
          <cell r="D281">
            <v>4763.3928571428569</v>
          </cell>
          <cell r="E281">
            <v>7926.2857142857138</v>
          </cell>
        </row>
        <row r="282">
          <cell r="A282" t="str">
            <v>Электроды диаметром 4 мм Э42</v>
          </cell>
          <cell r="B282" t="str">
            <v>т</v>
          </cell>
          <cell r="C282">
            <v>4.9410000000000003E-5</v>
          </cell>
          <cell r="D282">
            <v>17900000</v>
          </cell>
          <cell r="E282">
            <v>884.43900000000008</v>
          </cell>
        </row>
        <row r="283">
          <cell r="A283" t="str">
            <v>Пиломатериалы хвойных пород друски обрезные длиной 4-6,5 м, шириной 75-150 мм, толщиной 40-75 мм I сорта</v>
          </cell>
          <cell r="B283" t="str">
            <v>м3</v>
          </cell>
          <cell r="C283">
            <v>1.053E-4</v>
          </cell>
          <cell r="D283">
            <v>3638392.8571428568</v>
          </cell>
          <cell r="E283">
            <v>383.12276785714283</v>
          </cell>
        </row>
        <row r="284">
          <cell r="A284" t="str">
            <v>Бруски обрезные хвойных пород длиной 4-6,5 м, шириной 75-150 мм, толщиной 40-75 мм, IV сорта</v>
          </cell>
          <cell r="B284" t="str">
            <v>м3</v>
          </cell>
          <cell r="C284">
            <v>3.3999999999999998E-3</v>
          </cell>
          <cell r="D284">
            <v>3638392.8571428568</v>
          </cell>
          <cell r="E284">
            <v>12370.535714285712</v>
          </cell>
        </row>
        <row r="285">
          <cell r="A285" t="str">
            <v>Доски обрезные хвойных пород длиной 4-6,5 м, шириной 75-150 мм, толщиной 44 мм и более, III сорта</v>
          </cell>
          <cell r="B285" t="str">
            <v>м3</v>
          </cell>
          <cell r="C285">
            <v>1.188E-2</v>
          </cell>
          <cell r="D285">
            <v>3638392.8571428568</v>
          </cell>
          <cell r="E285">
            <v>43224.107142857138</v>
          </cell>
        </row>
        <row r="286">
          <cell r="A286" t="str">
            <v>Раствор готовый кладочный (состав и марка по проекту)</v>
          </cell>
          <cell r="B286" t="str">
            <v>м3</v>
          </cell>
          <cell r="C286">
            <v>0.748</v>
          </cell>
          <cell r="D286">
            <v>416964</v>
          </cell>
          <cell r="E286">
            <v>311889.07199999999</v>
          </cell>
        </row>
        <row r="287">
          <cell r="A287" t="str">
            <v>Пропан-бутан, смесь техническая</v>
          </cell>
          <cell r="B287" t="str">
            <v>кг</v>
          </cell>
          <cell r="C287">
            <v>3.4020000000000002E-2</v>
          </cell>
          <cell r="D287">
            <v>6164.9848214285712</v>
          </cell>
          <cell r="E287">
            <v>209.732783625</v>
          </cell>
        </row>
        <row r="288">
          <cell r="A288" t="str">
            <v>Щиты из досок толщиной 25 мм</v>
          </cell>
          <cell r="B288" t="str">
            <v>м2</v>
          </cell>
          <cell r="C288">
            <v>2.4192</v>
          </cell>
          <cell r="D288">
            <v>90959.821428571508</v>
          </cell>
          <cell r="E288">
            <v>220050.0000000002</v>
          </cell>
        </row>
        <row r="289">
          <cell r="A289" t="str">
            <v>ЛЕГКОБЕТОННЫЕ КАМНИ(ШЛАКОБЛОКИ)</v>
          </cell>
          <cell r="B289" t="str">
            <v>ШТ</v>
          </cell>
          <cell r="C289">
            <v>486</v>
          </cell>
          <cell r="D289">
            <v>2857</v>
          </cell>
          <cell r="E289">
            <v>1388502</v>
          </cell>
        </row>
        <row r="290">
          <cell r="A290" t="str">
            <v>ТРУБЫ ПОЛИЭТИЛЕНОВЫЕ Д±100ММ</v>
          </cell>
          <cell r="B290" t="str">
            <v>М</v>
          </cell>
          <cell r="C290">
            <v>786</v>
          </cell>
          <cell r="D290">
            <v>74300</v>
          </cell>
          <cell r="E290">
            <v>58399800</v>
          </cell>
        </row>
        <row r="291">
          <cell r="A291" t="str">
            <v>РЕЙКИ И БРУСЬЯ РАЗМ.30Х40ММ ДЛЯ ОБРЕШЕТКИ</v>
          </cell>
          <cell r="B291" t="str">
            <v>М3</v>
          </cell>
          <cell r="C291">
            <v>0.11</v>
          </cell>
          <cell r="D291">
            <v>3638392.8571428568</v>
          </cell>
          <cell r="E291">
            <v>400223.21428571426</v>
          </cell>
        </row>
        <row r="292">
          <cell r="B292" t="str">
            <v>СУМ</v>
          </cell>
          <cell r="E292">
            <v>79949678.45022577</v>
          </cell>
        </row>
        <row r="293">
          <cell r="A293" t="str">
            <v>ЗАГОТОВИТЕЛЬНО-СКЛАДСКИЕ РАСХОДЫ =2%  И  М/К=0,75%</v>
          </cell>
          <cell r="B293" t="str">
            <v>СУМ</v>
          </cell>
          <cell r="E293">
            <v>1212254.7810421155</v>
          </cell>
        </row>
        <row r="294">
          <cell r="A294" t="str">
            <v>ТРАНСПОРТНЫЕ УСЛУГИ НА КАБЕЛЬНО ПРОВОД.ПРОДУК.=1,5%</v>
          </cell>
          <cell r="B294" t="str">
            <v>СУМ</v>
          </cell>
          <cell r="E294" t="e">
            <v>#REF!</v>
          </cell>
        </row>
        <row r="295">
          <cell r="A295" t="str">
            <v>ТРАНСПОРТНЫЕ УСЛУГИ=5%</v>
          </cell>
          <cell r="B295" t="str">
            <v>СУМ</v>
          </cell>
          <cell r="E295">
            <v>3071962.2546452885</v>
          </cell>
        </row>
        <row r="296">
          <cell r="B296" t="str">
            <v>СУМ</v>
          </cell>
          <cell r="E296" t="e">
            <v>#REF!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upl.biz/lapromol-294-p11494657/" TargetMode="External"/><Relationship Id="rId13" Type="http://schemas.openxmlformats.org/officeDocument/2006/relationships/hyperlink" Target="https://unipump-shop.ru/avtomatika/blok-upravleniya-nasosom-unipump-turbipress-1-5-kvt" TargetMode="External"/><Relationship Id="rId18" Type="http://schemas.openxmlformats.org/officeDocument/2006/relationships/hyperlink" Target="https://glotr.uz/gprs-modem-siemenscinterion-mc52i-terminal-p46691/" TargetMode="External"/><Relationship Id="rId3" Type="http://schemas.openxmlformats.org/officeDocument/2006/relationships/hyperlink" Target="https://glotr.uz/granit-kuksaroj-sero-bezevyj-polirovannyj-18h300-p1000444/" TargetMode="External"/><Relationship Id="rId21" Type="http://schemas.openxmlformats.org/officeDocument/2006/relationships/hyperlink" Target="https://izolelektro.ru/product/trubki-radplast-t-2-60-30-samozatuhayushhie/" TargetMode="External"/><Relationship Id="rId7" Type="http://schemas.openxmlformats.org/officeDocument/2006/relationships/hyperlink" Target="https://www.prom.uz/ads/aceton-2/" TargetMode="External"/><Relationship Id="rId12" Type="http://schemas.openxmlformats.org/officeDocument/2006/relationships/hyperlink" Target="https://glotr.uz/ukrm-04-kv-200-kvar-p193031/" TargetMode="External"/><Relationship Id="rId17" Type="http://schemas.openxmlformats.org/officeDocument/2006/relationships/hyperlink" Target="https://stroyka.uz/offer/blok-pitaniya-bp-2-5-24-rossiya-597446" TargetMode="External"/><Relationship Id="rId25" Type="http://schemas.openxmlformats.org/officeDocument/2006/relationships/hyperlink" Target="https://www.prom.uz/ads/kontaktor-lc1-d3210/" TargetMode="External"/><Relationship Id="rId2" Type="http://schemas.openxmlformats.org/officeDocument/2006/relationships/hyperlink" Target="https://glotr.uz/sotovyj-polikarbonat-leksan-12000x2100x10mm-p112833/" TargetMode="External"/><Relationship Id="rId16" Type="http://schemas.openxmlformats.org/officeDocument/2006/relationships/hyperlink" Target="https://stroyka.uz/offer/preobrazovatel-interfeisov-rs-485rs-232-v-ethernet-c2000-ethernet" TargetMode="External"/><Relationship Id="rId20" Type="http://schemas.openxmlformats.org/officeDocument/2006/relationships/hyperlink" Target="https://stroyka.uz/offer/askue-shu-shchit" TargetMode="External"/><Relationship Id="rId1" Type="http://schemas.openxmlformats.org/officeDocument/2006/relationships/hyperlink" Target="https://stroyka.uz/offer/koronka-almaznaya-sverlo-diamond-plus-milwaukee-d-20-mm-447833" TargetMode="External"/><Relationship Id="rId6" Type="http://schemas.openxmlformats.org/officeDocument/2006/relationships/hyperlink" Target="https://flagma.uz/ru/kontaktory-kti-iek-o1766961.html" TargetMode="External"/><Relationship Id="rId11" Type="http://schemas.openxmlformats.org/officeDocument/2006/relationships/hyperlink" Target="https://stroyka.uz/offer/mufta-soedinitelnaya-4pst-b-1-150-240-449393" TargetMode="External"/><Relationship Id="rId24" Type="http://schemas.openxmlformats.org/officeDocument/2006/relationships/hyperlink" Target="https://glotr.uz/fotorele-fr-602-5500va-ip44-seryj-iek-p965121/" TargetMode="External"/><Relationship Id="rId5" Type="http://schemas.openxmlformats.org/officeDocument/2006/relationships/hyperlink" Target="https://glotr.uz/poliizol-efp-4-dla-krovli-s-zasitnym-sloem-p49210/" TargetMode="External"/><Relationship Id="rId15" Type="http://schemas.openxmlformats.org/officeDocument/2006/relationships/hyperlink" Target="https://glotr.uz/bloki-ispytatelnye-bi-4-bi-6-p677011/" TargetMode="External"/><Relationship Id="rId23" Type="http://schemas.openxmlformats.org/officeDocument/2006/relationships/hyperlink" Target="https://flagma.uz/ru/lenta-lipkaya-pvh-v-tashkente-pvh-lenta-v-o1796930.html" TargetMode="External"/><Relationship Id="rId10" Type="http://schemas.openxmlformats.org/officeDocument/2006/relationships/hyperlink" Target="https://www.prom.uz/ads/komplekty-rezistorov-rezistory-s2-29v-499-i-100-om-01101224/" TargetMode="External"/><Relationship Id="rId19" Type="http://schemas.openxmlformats.org/officeDocument/2006/relationships/hyperlink" Target="https://glotr.uz/3-faznyj-scetcik-elektroenergii-te73-sg-1-3-380v-5-10a-p848634/" TargetMode="External"/><Relationship Id="rId4" Type="http://schemas.openxmlformats.org/officeDocument/2006/relationships/hyperlink" Target="https://flagma.uz/ru/oblicovka-poverhnostey-panelyami-alyukobond-o1800553.html" TargetMode="External"/><Relationship Id="rId9" Type="http://schemas.openxmlformats.org/officeDocument/2006/relationships/hyperlink" Target="https://www.ssd.ru/germetik-vilad-31-2-po-70gr-dlya-mgnm-19-29-20-kompl/" TargetMode="External"/><Relationship Id="rId14" Type="http://schemas.openxmlformats.org/officeDocument/2006/relationships/hyperlink" Target="https://glotr.uz/bloki-ispytatelnye-bi-4-bi-6-p677011/" TargetMode="External"/><Relationship Id="rId22" Type="http://schemas.openxmlformats.org/officeDocument/2006/relationships/hyperlink" Target="https://glotr.uz/ventil-klapan-dla-beskamernyh-sin-avtomobilej-tr-414-p36138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R35"/>
  <sheetViews>
    <sheetView tabSelected="1" zoomScale="85" zoomScaleNormal="85" zoomScaleSheetLayoutView="100" workbookViewId="0">
      <selection activeCell="B8" sqref="B8"/>
    </sheetView>
  </sheetViews>
  <sheetFormatPr defaultRowHeight="15.75" x14ac:dyDescent="0.25"/>
  <cols>
    <col min="1" max="1" width="5.28515625" style="56" bestFit="1" customWidth="1"/>
    <col min="2" max="2" width="45.140625" style="56" customWidth="1"/>
    <col min="3" max="3" width="14.140625" style="56" customWidth="1"/>
    <col min="4" max="4" width="16.5703125" style="56" bestFit="1" customWidth="1"/>
    <col min="5" max="5" width="9.5703125" style="56" hidden="1" customWidth="1"/>
    <col min="6" max="6" width="16.85546875" style="56" customWidth="1"/>
    <col min="7" max="7" width="0.140625" style="56" customWidth="1"/>
    <col min="8" max="8" width="16.42578125" style="56" customWidth="1"/>
    <col min="9" max="9" width="17.5703125" style="56" bestFit="1" customWidth="1"/>
    <col min="10" max="10" width="16.42578125" style="56" customWidth="1"/>
    <col min="11" max="11" width="0.140625" style="56" customWidth="1"/>
    <col min="12" max="12" width="15.42578125" style="56" customWidth="1"/>
    <col min="13" max="13" width="14.140625" style="56" hidden="1" customWidth="1"/>
    <col min="14" max="14" width="15" style="56" hidden="1" customWidth="1"/>
    <col min="15" max="15" width="17.5703125" style="56" customWidth="1"/>
    <col min="16" max="16" width="16.5703125" style="56" customWidth="1"/>
    <col min="17" max="17" width="15.42578125" style="56" bestFit="1" customWidth="1"/>
    <col min="18" max="18" width="16.7109375" style="56" customWidth="1"/>
    <col min="19" max="16384" width="9.140625" style="56"/>
  </cols>
  <sheetData>
    <row r="1" spans="1:18" ht="94.5" customHeight="1" thickBot="1" x14ac:dyDescent="0.3">
      <c r="A1" s="129" t="s">
        <v>612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</row>
    <row r="2" spans="1:18" ht="48.75" customHeight="1" x14ac:dyDescent="0.25">
      <c r="A2" s="131" t="s">
        <v>34</v>
      </c>
      <c r="B2" s="125" t="s">
        <v>9</v>
      </c>
      <c r="C2" s="125" t="s">
        <v>10</v>
      </c>
      <c r="D2" s="125"/>
      <c r="E2" s="125" t="s">
        <v>608</v>
      </c>
      <c r="F2" s="125"/>
      <c r="G2" s="125" t="s">
        <v>11</v>
      </c>
      <c r="H2" s="125" t="s">
        <v>12</v>
      </c>
      <c r="I2" s="125" t="s">
        <v>611</v>
      </c>
      <c r="J2" s="125" t="s">
        <v>13</v>
      </c>
      <c r="K2" s="125" t="s">
        <v>42</v>
      </c>
      <c r="L2" s="125" t="s">
        <v>607</v>
      </c>
      <c r="M2" s="125" t="s">
        <v>32</v>
      </c>
      <c r="N2" s="125" t="s">
        <v>33</v>
      </c>
      <c r="O2" s="125" t="s">
        <v>605</v>
      </c>
      <c r="P2" s="127" t="s">
        <v>43</v>
      </c>
    </row>
    <row r="3" spans="1:18" ht="71.25" customHeight="1" x14ac:dyDescent="0.25">
      <c r="A3" s="132"/>
      <c r="B3" s="126"/>
      <c r="C3" s="118" t="s">
        <v>14</v>
      </c>
      <c r="D3" s="118" t="s">
        <v>15</v>
      </c>
      <c r="E3" s="126"/>
      <c r="F3" s="126"/>
      <c r="G3" s="130"/>
      <c r="H3" s="126"/>
      <c r="I3" s="126"/>
      <c r="J3" s="130"/>
      <c r="K3" s="126"/>
      <c r="L3" s="126"/>
      <c r="M3" s="126"/>
      <c r="N3" s="126"/>
      <c r="O3" s="130"/>
      <c r="P3" s="128"/>
    </row>
    <row r="4" spans="1:18" ht="21.75" customHeight="1" x14ac:dyDescent="0.25">
      <c r="A4" s="119">
        <v>1</v>
      </c>
      <c r="B4" s="118">
        <v>2</v>
      </c>
      <c r="C4" s="118">
        <v>3</v>
      </c>
      <c r="D4" s="118">
        <v>4</v>
      </c>
      <c r="E4" s="118">
        <v>5</v>
      </c>
      <c r="F4" s="118">
        <v>5</v>
      </c>
      <c r="G4" s="118">
        <v>6</v>
      </c>
      <c r="H4" s="118">
        <v>6</v>
      </c>
      <c r="I4" s="118">
        <v>7</v>
      </c>
      <c r="J4" s="118">
        <v>8</v>
      </c>
      <c r="K4" s="118">
        <v>11</v>
      </c>
      <c r="L4" s="118">
        <v>9</v>
      </c>
      <c r="M4" s="118">
        <v>11</v>
      </c>
      <c r="N4" s="118">
        <v>13</v>
      </c>
      <c r="O4" s="118">
        <v>10</v>
      </c>
      <c r="P4" s="85">
        <v>11</v>
      </c>
    </row>
    <row r="5" spans="1:18" ht="31.5" x14ac:dyDescent="0.25">
      <c r="A5" s="86">
        <v>1</v>
      </c>
      <c r="B5" s="57" t="s">
        <v>610</v>
      </c>
      <c r="C5" s="58"/>
      <c r="D5" s="55"/>
      <c r="E5" s="58"/>
      <c r="F5" s="55"/>
      <c r="G5" s="55"/>
      <c r="H5" s="55"/>
      <c r="I5" s="55"/>
      <c r="J5" s="59"/>
      <c r="K5" s="55"/>
      <c r="L5" s="55"/>
      <c r="M5" s="55"/>
      <c r="N5" s="55"/>
      <c r="O5" s="59"/>
      <c r="P5" s="87"/>
      <c r="Q5" s="84"/>
      <c r="R5" s="66"/>
    </row>
    <row r="6" spans="1:18" ht="33" customHeight="1" x14ac:dyDescent="0.25">
      <c r="A6" s="86">
        <v>2</v>
      </c>
      <c r="B6" s="57" t="s">
        <v>606</v>
      </c>
      <c r="C6" s="58"/>
      <c r="D6" s="55"/>
      <c r="E6" s="58"/>
      <c r="F6" s="55"/>
      <c r="G6" s="55"/>
      <c r="H6" s="55"/>
      <c r="I6" s="55"/>
      <c r="J6" s="59"/>
      <c r="K6" s="55"/>
      <c r="L6" s="55"/>
      <c r="M6" s="55"/>
      <c r="N6" s="55"/>
      <c r="O6" s="59"/>
      <c r="P6" s="87"/>
      <c r="Q6" s="84"/>
      <c r="R6" s="66"/>
    </row>
    <row r="7" spans="1:18" ht="22.5" customHeight="1" x14ac:dyDescent="0.25">
      <c r="A7" s="122"/>
      <c r="B7" s="120" t="s">
        <v>59</v>
      </c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4"/>
    </row>
    <row r="8" spans="1:18" ht="27" customHeight="1" x14ac:dyDescent="0.25">
      <c r="A8" s="86">
        <v>1</v>
      </c>
      <c r="B8" s="57"/>
      <c r="C8" s="58"/>
      <c r="D8" s="55"/>
      <c r="E8" s="58"/>
      <c r="F8" s="55"/>
      <c r="G8" s="55"/>
      <c r="H8" s="55"/>
      <c r="I8" s="55"/>
      <c r="J8" s="59"/>
      <c r="K8" s="55"/>
      <c r="L8" s="55"/>
      <c r="M8" s="55"/>
      <c r="N8" s="55"/>
      <c r="O8" s="59"/>
      <c r="P8" s="87"/>
      <c r="Q8" s="84"/>
      <c r="R8" s="66"/>
    </row>
    <row r="9" spans="1:18" ht="22.5" customHeight="1" thickBot="1" x14ac:dyDescent="0.3">
      <c r="A9" s="88"/>
      <c r="B9" s="89" t="s">
        <v>609</v>
      </c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123"/>
      <c r="Q9" s="84"/>
    </row>
    <row r="10" spans="1:18" x14ac:dyDescent="0.25">
      <c r="A10" s="60"/>
      <c r="B10" s="61"/>
      <c r="J10" s="62"/>
      <c r="P10" s="65"/>
    </row>
    <row r="11" spans="1:18" x14ac:dyDescent="0.25">
      <c r="A11" s="60"/>
      <c r="B11" s="61"/>
      <c r="J11" s="62"/>
      <c r="P11" s="65"/>
    </row>
    <row r="12" spans="1:18" x14ac:dyDescent="0.25">
      <c r="A12" s="60"/>
      <c r="B12" s="61"/>
      <c r="J12" s="62"/>
      <c r="P12" s="65"/>
    </row>
    <row r="14" spans="1:18" x14ac:dyDescent="0.25">
      <c r="O14" s="61"/>
      <c r="P14" s="61"/>
    </row>
    <row r="15" spans="1:18" x14ac:dyDescent="0.25">
      <c r="O15" s="61"/>
      <c r="P15" s="61"/>
    </row>
    <row r="16" spans="1:18" x14ac:dyDescent="0.25">
      <c r="J16" s="61"/>
    </row>
    <row r="17" spans="10:16" x14ac:dyDescent="0.25">
      <c r="J17" s="61"/>
      <c r="O17" s="61"/>
      <c r="P17" s="61"/>
    </row>
    <row r="19" spans="10:16" x14ac:dyDescent="0.25">
      <c r="J19" s="61"/>
    </row>
    <row r="33" spans="10:16" x14ac:dyDescent="0.25">
      <c r="O33" s="63"/>
      <c r="P33" s="63"/>
    </row>
    <row r="35" spans="10:16" x14ac:dyDescent="0.25">
      <c r="J35" s="63"/>
    </row>
  </sheetData>
  <mergeCells count="15">
    <mergeCell ref="H2:H3"/>
    <mergeCell ref="I2:I3"/>
    <mergeCell ref="P2:P3"/>
    <mergeCell ref="A1:P1"/>
    <mergeCell ref="K2:K3"/>
    <mergeCell ref="L2:L3"/>
    <mergeCell ref="M2:M3"/>
    <mergeCell ref="N2:N3"/>
    <mergeCell ref="O2:O3"/>
    <mergeCell ref="A2:A3"/>
    <mergeCell ref="B2:B3"/>
    <mergeCell ref="C2:D2"/>
    <mergeCell ref="J2:J3"/>
    <mergeCell ref="G2:G3"/>
    <mergeCell ref="E2:F3"/>
  </mergeCells>
  <phoneticPr fontId="10" type="noConversion"/>
  <pageMargins left="0.39370078740157483" right="0.39370078740157483" top="0.59055118110236227" bottom="0.3937007874015748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649"/>
  <sheetViews>
    <sheetView topLeftCell="A24" workbookViewId="0">
      <selection activeCell="A25" sqref="A25"/>
    </sheetView>
  </sheetViews>
  <sheetFormatPr defaultColWidth="9.140625" defaultRowHeight="12.75" x14ac:dyDescent="0.2"/>
  <cols>
    <col min="1" max="1" width="66.28515625" style="23" customWidth="1"/>
    <col min="2" max="2" width="9.28515625" style="52" bestFit="1" customWidth="1"/>
    <col min="3" max="3" width="11.42578125" style="73" customWidth="1"/>
    <col min="4" max="4" width="12" style="18" customWidth="1"/>
    <col min="5" max="5" width="15" style="19" customWidth="1"/>
    <col min="6" max="6" width="12.42578125" style="1" customWidth="1"/>
    <col min="7" max="7" width="10.5703125" style="1" customWidth="1"/>
    <col min="8" max="8" width="13.85546875" style="1" bestFit="1" customWidth="1"/>
    <col min="9" max="16384" width="9.140625" style="1"/>
  </cols>
  <sheetData>
    <row r="1" spans="1:7" ht="41.25" customHeight="1" x14ac:dyDescent="0.2">
      <c r="A1" s="135"/>
      <c r="B1" s="135"/>
      <c r="C1" s="135"/>
      <c r="D1" s="135"/>
      <c r="E1" s="135"/>
      <c r="F1" s="16"/>
      <c r="G1" s="16"/>
    </row>
    <row r="2" spans="1:7" x14ac:dyDescent="0.2">
      <c r="A2" s="136"/>
      <c r="B2" s="136"/>
      <c r="C2" s="136"/>
      <c r="D2" s="136"/>
      <c r="E2" s="136"/>
      <c r="F2" s="16"/>
      <c r="G2" s="16"/>
    </row>
    <row r="3" spans="1:7" x14ac:dyDescent="0.2">
      <c r="A3" s="136"/>
      <c r="B3" s="136"/>
      <c r="C3" s="136"/>
      <c r="D3" s="136"/>
      <c r="E3" s="136"/>
      <c r="F3" s="94"/>
      <c r="G3" s="94"/>
    </row>
    <row r="4" spans="1:7" ht="25.5" x14ac:dyDescent="0.2">
      <c r="A4" s="2" t="s">
        <v>0</v>
      </c>
      <c r="B4" s="2" t="s">
        <v>1</v>
      </c>
      <c r="C4" s="68" t="s">
        <v>2</v>
      </c>
      <c r="D4" s="2" t="s">
        <v>3</v>
      </c>
      <c r="E4" s="3" t="s">
        <v>4</v>
      </c>
      <c r="F4" s="16"/>
      <c r="G4" s="16"/>
    </row>
    <row r="5" spans="1:7" x14ac:dyDescent="0.2">
      <c r="A5" s="2">
        <v>2</v>
      </c>
      <c r="B5" s="2">
        <v>3</v>
      </c>
      <c r="C5" s="2">
        <v>4</v>
      </c>
      <c r="D5" s="2">
        <v>5</v>
      </c>
      <c r="E5" s="2">
        <v>6</v>
      </c>
      <c r="F5" s="16"/>
      <c r="G5" s="16"/>
    </row>
    <row r="6" spans="1:7" x14ac:dyDescent="0.2">
      <c r="A6" s="133"/>
      <c r="B6" s="133"/>
      <c r="C6" s="133"/>
      <c r="D6" s="133"/>
      <c r="E6" s="133"/>
      <c r="F6" s="16"/>
      <c r="G6" s="16"/>
    </row>
    <row r="7" spans="1:7" x14ac:dyDescent="0.2">
      <c r="A7" s="53" t="s">
        <v>157</v>
      </c>
      <c r="B7" s="24" t="s">
        <v>158</v>
      </c>
      <c r="C7" s="74">
        <v>54046.731746999998</v>
      </c>
      <c r="D7" s="83">
        <v>26824.313600000001</v>
      </c>
      <c r="E7" s="4">
        <f>C7*D7</f>
        <v>1449766481.4366038</v>
      </c>
      <c r="F7" s="16"/>
      <c r="G7" s="16"/>
    </row>
    <row r="8" spans="1:7" x14ac:dyDescent="0.2">
      <c r="A8" s="53" t="s">
        <v>159</v>
      </c>
      <c r="B8" s="24" t="s">
        <v>158</v>
      </c>
      <c r="C8" s="74">
        <v>405.79608000000002</v>
      </c>
      <c r="D8" s="83"/>
      <c r="E8" s="4">
        <f t="shared" ref="E8:E10" si="0">C8*D8</f>
        <v>0</v>
      </c>
      <c r="F8" s="16"/>
      <c r="G8" s="16"/>
    </row>
    <row r="9" spans="1:7" x14ac:dyDescent="0.2">
      <c r="A9" s="53" t="s">
        <v>160</v>
      </c>
      <c r="B9" s="24" t="s">
        <v>158</v>
      </c>
      <c r="C9" s="74">
        <v>111.59392200000001</v>
      </c>
      <c r="D9" s="83"/>
      <c r="E9" s="4">
        <f t="shared" si="0"/>
        <v>0</v>
      </c>
      <c r="F9" s="16"/>
      <c r="G9" s="16"/>
    </row>
    <row r="10" spans="1:7" x14ac:dyDescent="0.2">
      <c r="A10" s="53" t="s">
        <v>161</v>
      </c>
      <c r="B10" s="24" t="s">
        <v>158</v>
      </c>
      <c r="C10" s="74">
        <v>517.39000199999998</v>
      </c>
      <c r="D10" s="83"/>
      <c r="E10" s="4">
        <f t="shared" si="0"/>
        <v>0</v>
      </c>
      <c r="F10" s="16"/>
      <c r="G10" s="16"/>
    </row>
    <row r="11" spans="1:7" ht="12.75" customHeight="1" x14ac:dyDescent="0.2">
      <c r="A11" s="113"/>
      <c r="B11" s="92" t="s">
        <v>5</v>
      </c>
      <c r="C11" s="69">
        <f>SUM(C7:C10)</f>
        <v>55081.511750999998</v>
      </c>
      <c r="D11" s="5"/>
      <c r="E11" s="5">
        <f>SUM(E7:E7)</f>
        <v>1449766481.4366038</v>
      </c>
      <c r="F11" s="20"/>
      <c r="G11" s="16"/>
    </row>
    <row r="12" spans="1:7" x14ac:dyDescent="0.2">
      <c r="A12" s="137"/>
      <c r="B12" s="137"/>
      <c r="C12" s="137"/>
      <c r="D12" s="137"/>
      <c r="E12" s="137"/>
      <c r="F12" s="16"/>
      <c r="G12" s="16"/>
    </row>
    <row r="13" spans="1:7" ht="14.25" customHeight="1" x14ac:dyDescent="0.2">
      <c r="A13" s="133"/>
      <c r="B13" s="133"/>
      <c r="C13" s="133"/>
      <c r="D13" s="133"/>
      <c r="E13" s="133"/>
    </row>
    <row r="14" spans="1:7" x14ac:dyDescent="0.2">
      <c r="A14" s="80" t="s">
        <v>164</v>
      </c>
      <c r="B14" s="95" t="s">
        <v>78</v>
      </c>
      <c r="C14" s="96">
        <v>1.3305</v>
      </c>
      <c r="D14" s="97">
        <v>965</v>
      </c>
      <c r="E14" s="6">
        <f>C14*D14</f>
        <v>1283.9325000000001</v>
      </c>
    </row>
    <row r="15" spans="1:7" x14ac:dyDescent="0.2">
      <c r="A15" s="80" t="s">
        <v>167</v>
      </c>
      <c r="B15" s="95" t="s">
        <v>78</v>
      </c>
      <c r="C15" s="96">
        <v>0.36899999999999999</v>
      </c>
      <c r="D15" s="97">
        <v>239461</v>
      </c>
      <c r="E15" s="6">
        <f t="shared" ref="E15:E17" si="1">C15*D15</f>
        <v>88361.108999999997</v>
      </c>
    </row>
    <row r="16" spans="1:7" x14ac:dyDescent="0.2">
      <c r="A16" s="80" t="s">
        <v>215</v>
      </c>
      <c r="B16" s="95" t="s">
        <v>78</v>
      </c>
      <c r="C16" s="96">
        <v>0.66600000000000004</v>
      </c>
      <c r="D16" s="97">
        <v>55100</v>
      </c>
      <c r="E16" s="6">
        <f t="shared" si="1"/>
        <v>36696.6</v>
      </c>
    </row>
    <row r="17" spans="1:5" x14ac:dyDescent="0.2">
      <c r="A17" s="80" t="s">
        <v>109</v>
      </c>
      <c r="B17" s="95" t="s">
        <v>78</v>
      </c>
      <c r="C17" s="96">
        <v>2.2499999999999999E-2</v>
      </c>
      <c r="D17" s="97">
        <v>106655</v>
      </c>
      <c r="E17" s="6">
        <f t="shared" si="1"/>
        <v>2399.7374999999997</v>
      </c>
    </row>
    <row r="18" spans="1:5" ht="12.75" customHeight="1" x14ac:dyDescent="0.2">
      <c r="A18" s="92"/>
      <c r="B18" s="92" t="s">
        <v>5</v>
      </c>
      <c r="C18" s="70">
        <f>SUM(C14:C17)</f>
        <v>2.3879999999999999</v>
      </c>
      <c r="D18" s="8"/>
      <c r="E18" s="9">
        <f>SUM(E14:E17)</f>
        <v>128741.379</v>
      </c>
    </row>
    <row r="19" spans="1:5" x14ac:dyDescent="0.2">
      <c r="A19" s="134"/>
      <c r="B19" s="134"/>
      <c r="C19" s="134"/>
      <c r="D19" s="134"/>
      <c r="E19" s="134"/>
    </row>
    <row r="20" spans="1:5" ht="12.75" customHeight="1" x14ac:dyDescent="0.2">
      <c r="A20" s="133"/>
      <c r="B20" s="133"/>
      <c r="C20" s="133"/>
      <c r="D20" s="133"/>
      <c r="E20" s="133"/>
    </row>
    <row r="21" spans="1:5" s="117" customFormat="1" x14ac:dyDescent="0.2">
      <c r="A21" s="115" t="s">
        <v>313</v>
      </c>
      <c r="B21" s="116" t="s">
        <v>97</v>
      </c>
      <c r="C21" s="116">
        <v>113.0772</v>
      </c>
      <c r="D21" s="116">
        <v>441964</v>
      </c>
      <c r="E21" s="116"/>
    </row>
    <row r="22" spans="1:5" s="117" customFormat="1" x14ac:dyDescent="0.2">
      <c r="A22" s="115" t="s">
        <v>257</v>
      </c>
      <c r="B22" s="116" t="s">
        <v>97</v>
      </c>
      <c r="C22" s="116">
        <v>4991.0028000000002</v>
      </c>
      <c r="D22" s="116">
        <v>553571</v>
      </c>
      <c r="E22" s="116"/>
    </row>
    <row r="23" spans="1:5" s="117" customFormat="1" x14ac:dyDescent="0.2">
      <c r="A23" s="115" t="s">
        <v>314</v>
      </c>
      <c r="B23" s="116" t="s">
        <v>97</v>
      </c>
      <c r="C23" s="116">
        <v>6.4896000000000003</v>
      </c>
      <c r="D23" s="116">
        <v>584821</v>
      </c>
      <c r="E23" s="116"/>
    </row>
    <row r="24" spans="1:5" s="117" customFormat="1" x14ac:dyDescent="0.2">
      <c r="A24" s="115" t="s">
        <v>96</v>
      </c>
      <c r="B24" s="116" t="s">
        <v>97</v>
      </c>
      <c r="C24" s="116">
        <v>2404.7815599999999</v>
      </c>
      <c r="D24" s="116">
        <f>VLOOKUP(A24,[1]Лист1!A$1:E$65536,4,FALSE)</f>
        <v>0</v>
      </c>
      <c r="E24" s="116"/>
    </row>
    <row r="25" spans="1:5" s="117" customFormat="1" x14ac:dyDescent="0.2">
      <c r="A25" s="115" t="s">
        <v>315</v>
      </c>
      <c r="B25" s="116" t="s">
        <v>97</v>
      </c>
      <c r="C25" s="116">
        <v>1.24752</v>
      </c>
      <c r="D25" s="116">
        <v>114479</v>
      </c>
      <c r="E25" s="116"/>
    </row>
    <row r="26" spans="1:5" s="117" customFormat="1" x14ac:dyDescent="0.2">
      <c r="A26" s="115" t="s">
        <v>316</v>
      </c>
      <c r="B26" s="116" t="s">
        <v>97</v>
      </c>
      <c r="C26" s="116">
        <v>255.816</v>
      </c>
      <c r="D26" s="116">
        <v>91917</v>
      </c>
      <c r="E26" s="116"/>
    </row>
    <row r="27" spans="1:5" s="117" customFormat="1" x14ac:dyDescent="0.2">
      <c r="A27" s="115" t="s">
        <v>98</v>
      </c>
      <c r="B27" s="116" t="s">
        <v>97</v>
      </c>
      <c r="C27" s="116">
        <v>24041</v>
      </c>
      <c r="D27" s="116">
        <f>88032/1.12</f>
        <v>78599.999999999985</v>
      </c>
      <c r="E27" s="116"/>
    </row>
    <row r="28" spans="1:5" s="117" customFormat="1" x14ac:dyDescent="0.2">
      <c r="A28" s="115" t="s">
        <v>317</v>
      </c>
      <c r="B28" s="116" t="s">
        <v>97</v>
      </c>
      <c r="C28" s="116">
        <v>1.7510399999999999</v>
      </c>
      <c r="D28" s="116">
        <v>91917</v>
      </c>
      <c r="E28" s="116"/>
    </row>
    <row r="29" spans="1:5" s="117" customFormat="1" x14ac:dyDescent="0.2">
      <c r="A29" s="115" t="s">
        <v>318</v>
      </c>
      <c r="B29" s="116" t="s">
        <v>97</v>
      </c>
      <c r="C29" s="116">
        <v>0.84</v>
      </c>
      <c r="D29" s="116">
        <v>371429</v>
      </c>
      <c r="E29" s="116"/>
    </row>
    <row r="30" spans="1:5" s="117" customFormat="1" x14ac:dyDescent="0.2">
      <c r="A30" s="115" t="s">
        <v>319</v>
      </c>
      <c r="B30" s="116" t="s">
        <v>97</v>
      </c>
      <c r="C30" s="116">
        <v>0.54444000000000004</v>
      </c>
      <c r="D30" s="116">
        <v>371429</v>
      </c>
      <c r="E30" s="116"/>
    </row>
    <row r="31" spans="1:5" s="117" customFormat="1" x14ac:dyDescent="0.2">
      <c r="A31" s="115" t="s">
        <v>96</v>
      </c>
      <c r="B31" s="116" t="s">
        <v>97</v>
      </c>
      <c r="C31" s="116">
        <v>1524.1839</v>
      </c>
      <c r="D31" s="116">
        <f>VLOOKUP(A31,[1]Лист1!A$1:E$65536,4,FALSE)</f>
        <v>0</v>
      </c>
      <c r="E31" s="116"/>
    </row>
    <row r="32" spans="1:5" s="117" customFormat="1" x14ac:dyDescent="0.2">
      <c r="A32" s="115" t="s">
        <v>320</v>
      </c>
      <c r="B32" s="116" t="s">
        <v>120</v>
      </c>
      <c r="C32" s="116">
        <v>168</v>
      </c>
      <c r="D32" s="116">
        <f>6644/1.12</f>
        <v>5932.1428571428569</v>
      </c>
      <c r="E32" s="116"/>
    </row>
    <row r="33" spans="1:5" s="117" customFormat="1" x14ac:dyDescent="0.2">
      <c r="A33" s="115" t="s">
        <v>219</v>
      </c>
      <c r="B33" s="116" t="s">
        <v>95</v>
      </c>
      <c r="C33" s="116">
        <v>11.08323</v>
      </c>
      <c r="D33" s="116">
        <f>VLOOKUP(A33,[1]Лист1!A$1:E$65536,4,FALSE)</f>
        <v>4999999.9999999991</v>
      </c>
      <c r="E33" s="116"/>
    </row>
    <row r="34" spans="1:5" s="117" customFormat="1" x14ac:dyDescent="0.2">
      <c r="A34" s="115" t="s">
        <v>118</v>
      </c>
      <c r="B34" s="116" t="s">
        <v>95</v>
      </c>
      <c r="C34" s="116">
        <v>15.45905</v>
      </c>
      <c r="D34" s="116">
        <f>VLOOKUP(A34,[1]Лист1!A$1:E$65536,4,FALSE)</f>
        <v>14464000</v>
      </c>
      <c r="E34" s="116"/>
    </row>
    <row r="35" spans="1:5" s="117" customFormat="1" x14ac:dyDescent="0.2">
      <c r="A35" s="115" t="s">
        <v>184</v>
      </c>
      <c r="B35" s="116" t="s">
        <v>95</v>
      </c>
      <c r="C35" s="116">
        <v>1.9911863999999999</v>
      </c>
      <c r="D35" s="116">
        <f>VLOOKUP(A35,[1]Лист1!A$1:E$65536,4,FALSE)</f>
        <v>10250000</v>
      </c>
      <c r="E35" s="116"/>
    </row>
    <row r="36" spans="1:5" s="117" customFormat="1" x14ac:dyDescent="0.2">
      <c r="A36" s="115" t="s">
        <v>321</v>
      </c>
      <c r="B36" s="116" t="s">
        <v>95</v>
      </c>
      <c r="C36" s="116">
        <v>0.190554</v>
      </c>
      <c r="D36" s="116">
        <f>25000000/1.12</f>
        <v>22321428.571428571</v>
      </c>
      <c r="E36" s="116"/>
    </row>
    <row r="37" spans="1:5" s="117" customFormat="1" x14ac:dyDescent="0.2">
      <c r="A37" s="115" t="s">
        <v>122</v>
      </c>
      <c r="B37" s="116" t="s">
        <v>95</v>
      </c>
      <c r="C37" s="116">
        <v>2.4629400000000001</v>
      </c>
      <c r="D37" s="116">
        <f>24640000/1.12</f>
        <v>21999999.999999996</v>
      </c>
      <c r="E37" s="116"/>
    </row>
    <row r="38" spans="1:5" s="117" customFormat="1" x14ac:dyDescent="0.2">
      <c r="A38" s="115" t="s">
        <v>222</v>
      </c>
      <c r="B38" s="116" t="s">
        <v>95</v>
      </c>
      <c r="C38" s="116">
        <v>2.4629400000000001</v>
      </c>
      <c r="D38" s="116">
        <f>VLOOKUP(A38,[1]Лист1!A$1:E$65536,4,FALSE)</f>
        <v>8929000</v>
      </c>
      <c r="E38" s="116"/>
    </row>
    <row r="39" spans="1:5" s="117" customFormat="1" x14ac:dyDescent="0.2">
      <c r="A39" s="115" t="s">
        <v>322</v>
      </c>
      <c r="B39" s="116" t="s">
        <v>95</v>
      </c>
      <c r="C39" s="116">
        <v>0.190554</v>
      </c>
      <c r="D39" s="116">
        <f>9544983/1.12</f>
        <v>8522306.25</v>
      </c>
      <c r="E39" s="116"/>
    </row>
    <row r="40" spans="1:5" s="117" customFormat="1" x14ac:dyDescent="0.2">
      <c r="A40" s="115" t="s">
        <v>271</v>
      </c>
      <c r="B40" s="116" t="s">
        <v>95</v>
      </c>
      <c r="C40" s="116">
        <v>1.0203393999999999</v>
      </c>
      <c r="D40" s="116">
        <f>9305072/1.12</f>
        <v>8308099.9999999991</v>
      </c>
      <c r="E40" s="116"/>
    </row>
    <row r="41" spans="1:5" s="117" customFormat="1" x14ac:dyDescent="0.2">
      <c r="A41" s="115" t="s">
        <v>272</v>
      </c>
      <c r="B41" s="116" t="s">
        <v>183</v>
      </c>
      <c r="C41" s="116">
        <v>1717.7</v>
      </c>
      <c r="D41" s="116">
        <f>VLOOKUP(A41,[1]Лист1!A$1:E$65536,4,FALSE)</f>
        <v>2428</v>
      </c>
      <c r="E41" s="116"/>
    </row>
    <row r="42" spans="1:5" s="117" customFormat="1" x14ac:dyDescent="0.2">
      <c r="A42" s="115" t="s">
        <v>225</v>
      </c>
      <c r="B42" s="116" t="s">
        <v>95</v>
      </c>
      <c r="C42" s="116">
        <v>1.4285052</v>
      </c>
      <c r="D42" s="116">
        <f>VLOOKUP(A42,[1]Лист1!A$1:E$65536,4,FALSE)</f>
        <v>11687001.785714285</v>
      </c>
      <c r="E42" s="116"/>
    </row>
    <row r="43" spans="1:5" s="117" customFormat="1" x14ac:dyDescent="0.2">
      <c r="A43" s="115" t="s">
        <v>190</v>
      </c>
      <c r="B43" s="116" t="s">
        <v>97</v>
      </c>
      <c r="C43" s="116">
        <v>2376.6984400000001</v>
      </c>
      <c r="D43" s="116">
        <f>VLOOKUP(A43,[1]Лист1!A$1:E$65536,4,FALSE)</f>
        <v>4763.3928571428569</v>
      </c>
      <c r="E43" s="116"/>
    </row>
    <row r="44" spans="1:5" s="117" customFormat="1" x14ac:dyDescent="0.2">
      <c r="A44" s="115" t="s">
        <v>192</v>
      </c>
      <c r="B44" s="116" t="s">
        <v>97</v>
      </c>
      <c r="C44" s="116">
        <v>168.11684</v>
      </c>
      <c r="D44" s="116">
        <f>VLOOKUP(A44,[1]Лист1!A$1:E$65536,4,FALSE)</f>
        <v>4763.3928571428569</v>
      </c>
      <c r="E44" s="116"/>
    </row>
    <row r="45" spans="1:5" s="117" customFormat="1" x14ac:dyDescent="0.2">
      <c r="A45" s="115" t="s">
        <v>323</v>
      </c>
      <c r="B45" s="116" t="s">
        <v>95</v>
      </c>
      <c r="C45" s="116">
        <v>5.6279999999999997E-2</v>
      </c>
      <c r="D45" s="116">
        <v>562500</v>
      </c>
      <c r="E45" s="116"/>
    </row>
    <row r="46" spans="1:5" s="117" customFormat="1" ht="25.5" x14ac:dyDescent="0.2">
      <c r="A46" s="115" t="s">
        <v>324</v>
      </c>
      <c r="B46" s="116" t="s">
        <v>95</v>
      </c>
      <c r="C46" s="116">
        <v>0.51456000000000002</v>
      </c>
      <c r="D46" s="116">
        <v>562500</v>
      </c>
      <c r="E46" s="116"/>
    </row>
    <row r="47" spans="1:5" s="117" customFormat="1" x14ac:dyDescent="0.2">
      <c r="A47" s="115" t="s">
        <v>128</v>
      </c>
      <c r="B47" s="116" t="s">
        <v>95</v>
      </c>
      <c r="C47" s="116">
        <v>3.168876</v>
      </c>
      <c r="D47" s="116">
        <v>22321000</v>
      </c>
      <c r="E47" s="116"/>
    </row>
    <row r="48" spans="1:5" s="117" customFormat="1" x14ac:dyDescent="0.2">
      <c r="A48" s="115" t="s">
        <v>129</v>
      </c>
      <c r="B48" s="116" t="s">
        <v>95</v>
      </c>
      <c r="C48" s="116">
        <v>3.1343700000000001</v>
      </c>
      <c r="D48" s="116">
        <v>22321000</v>
      </c>
      <c r="E48" s="116"/>
    </row>
    <row r="49" spans="1:5" s="117" customFormat="1" x14ac:dyDescent="0.2">
      <c r="A49" s="115" t="s">
        <v>195</v>
      </c>
      <c r="B49" s="116" t="s">
        <v>196</v>
      </c>
      <c r="C49" s="116">
        <v>125.77240399999999</v>
      </c>
      <c r="D49" s="116">
        <v>66500</v>
      </c>
      <c r="E49" s="116"/>
    </row>
    <row r="50" spans="1:5" s="117" customFormat="1" ht="25.5" x14ac:dyDescent="0.2">
      <c r="A50" s="115" t="s">
        <v>226</v>
      </c>
      <c r="B50" s="116" t="s">
        <v>97</v>
      </c>
      <c r="C50" s="116">
        <v>19.548860000000001</v>
      </c>
      <c r="D50" s="116">
        <f>VLOOKUP(A50,[1]Лист1!A$1:E$65536,4,FALSE)</f>
        <v>3638392.8571428568</v>
      </c>
      <c r="E50" s="116"/>
    </row>
    <row r="51" spans="1:5" s="117" customFormat="1" ht="25.5" x14ac:dyDescent="0.2">
      <c r="A51" s="115" t="s">
        <v>276</v>
      </c>
      <c r="B51" s="116" t="s">
        <v>97</v>
      </c>
      <c r="C51" s="116">
        <v>22.204920000000001</v>
      </c>
      <c r="D51" s="116">
        <f>VLOOKUP(A51,[1]Лист1!A$1:E$65536,4,FALSE)</f>
        <v>3638392.8571428568</v>
      </c>
      <c r="E51" s="116"/>
    </row>
    <row r="52" spans="1:5" s="117" customFormat="1" ht="25.5" x14ac:dyDescent="0.2">
      <c r="A52" s="115" t="s">
        <v>279</v>
      </c>
      <c r="B52" s="116" t="s">
        <v>97</v>
      </c>
      <c r="C52" s="116">
        <v>26.815899999999999</v>
      </c>
      <c r="D52" s="116">
        <f>VLOOKUP(A52,[1]Лист1!A$1:E$65536,4,FALSE)</f>
        <v>3638392.8571428568</v>
      </c>
      <c r="E52" s="116"/>
    </row>
    <row r="53" spans="1:5" s="117" customFormat="1" ht="25.5" x14ac:dyDescent="0.2">
      <c r="A53" s="115" t="s">
        <v>280</v>
      </c>
      <c r="B53" s="116" t="s">
        <v>97</v>
      </c>
      <c r="C53" s="116">
        <v>4.3101200000000004</v>
      </c>
      <c r="D53" s="116">
        <f>VLOOKUP(A53,[1]Лист1!A$1:E$65536,4,FALSE)</f>
        <v>3638392.8571428568</v>
      </c>
      <c r="E53" s="116"/>
    </row>
    <row r="54" spans="1:5" s="117" customFormat="1" ht="25.5" x14ac:dyDescent="0.2">
      <c r="A54" s="115" t="s">
        <v>200</v>
      </c>
      <c r="B54" s="116" t="s">
        <v>97</v>
      </c>
      <c r="C54" s="116">
        <v>108.88800000000001</v>
      </c>
      <c r="D54" s="116">
        <f>VLOOKUP(A54,[1]Лист1!A$1:E$65536,4,FALSE)</f>
        <v>3638392.8571428568</v>
      </c>
      <c r="E54" s="116"/>
    </row>
    <row r="55" spans="1:5" s="117" customFormat="1" x14ac:dyDescent="0.2">
      <c r="A55" s="115" t="s">
        <v>201</v>
      </c>
      <c r="B55" s="116" t="s">
        <v>97</v>
      </c>
      <c r="C55" s="116">
        <v>40.832999999999998</v>
      </c>
      <c r="D55" s="116">
        <f>370536/(1.22*2.44*0.018)</f>
        <v>6915255.7556212498</v>
      </c>
      <c r="E55" s="116"/>
    </row>
    <row r="56" spans="1:5" s="117" customFormat="1" ht="38.25" x14ac:dyDescent="0.2">
      <c r="A56" s="115" t="s">
        <v>325</v>
      </c>
      <c r="B56" s="116" t="s">
        <v>112</v>
      </c>
      <c r="C56" s="116">
        <v>549.88440000000003</v>
      </c>
      <c r="D56" s="116">
        <v>17937</v>
      </c>
      <c r="E56" s="116"/>
    </row>
    <row r="57" spans="1:5" s="117" customFormat="1" x14ac:dyDescent="0.2">
      <c r="A57" s="115" t="s">
        <v>326</v>
      </c>
      <c r="B57" s="116" t="s">
        <v>119</v>
      </c>
      <c r="C57" s="116">
        <v>7.6319999999999997</v>
      </c>
      <c r="D57" s="116">
        <v>15402</v>
      </c>
      <c r="E57" s="116"/>
    </row>
    <row r="58" spans="1:5" s="117" customFormat="1" x14ac:dyDescent="0.2">
      <c r="A58" s="115" t="s">
        <v>327</v>
      </c>
      <c r="B58" s="116" t="s">
        <v>95</v>
      </c>
      <c r="C58" s="116">
        <v>3.5388600000000001</v>
      </c>
      <c r="D58" s="116">
        <v>15402000</v>
      </c>
      <c r="E58" s="116"/>
    </row>
    <row r="59" spans="1:5" s="117" customFormat="1" x14ac:dyDescent="0.2">
      <c r="A59" s="115" t="s">
        <v>203</v>
      </c>
      <c r="B59" s="116" t="s">
        <v>120</v>
      </c>
      <c r="C59" s="116">
        <v>1.35</v>
      </c>
      <c r="D59" s="116">
        <f>VLOOKUP(A59,[1]Лист1!A$1:E$65536,4,FALSE)</f>
        <v>10000</v>
      </c>
      <c r="E59" s="116"/>
    </row>
    <row r="60" spans="1:5" s="117" customFormat="1" x14ac:dyDescent="0.2">
      <c r="A60" s="115" t="s">
        <v>204</v>
      </c>
      <c r="B60" s="116" t="s">
        <v>119</v>
      </c>
      <c r="C60" s="116">
        <v>764.33399999999995</v>
      </c>
      <c r="D60" s="116">
        <f>VLOOKUP(A60,[1]Лист1!A$1:E$65536,4,FALSE)</f>
        <v>6164.9848214285712</v>
      </c>
      <c r="E60" s="116"/>
    </row>
    <row r="61" spans="1:5" s="117" customFormat="1" x14ac:dyDescent="0.2">
      <c r="A61" s="115" t="s">
        <v>328</v>
      </c>
      <c r="B61" s="116" t="s">
        <v>112</v>
      </c>
      <c r="C61" s="116">
        <v>5784.6750000000002</v>
      </c>
      <c r="D61" s="116">
        <v>0</v>
      </c>
      <c r="E61" s="116"/>
    </row>
    <row r="62" spans="1:5" x14ac:dyDescent="0.2">
      <c r="A62" s="80" t="s">
        <v>256</v>
      </c>
      <c r="B62" s="95" t="s">
        <v>97</v>
      </c>
      <c r="C62" s="96">
        <v>1.53</v>
      </c>
      <c r="D62" s="97">
        <v>482143</v>
      </c>
      <c r="E62" s="6">
        <f t="shared" ref="E62:E65" si="2">C62*D62</f>
        <v>737678.79</v>
      </c>
    </row>
    <row r="63" spans="1:5" x14ac:dyDescent="0.2">
      <c r="A63" s="80" t="s">
        <v>96</v>
      </c>
      <c r="B63" s="95" t="s">
        <v>97</v>
      </c>
      <c r="C63" s="96">
        <v>1.7999999999999999E-2</v>
      </c>
      <c r="D63" s="97">
        <v>1400</v>
      </c>
      <c r="E63" s="6">
        <f t="shared" si="2"/>
        <v>25.2</v>
      </c>
    </row>
    <row r="64" spans="1:5" x14ac:dyDescent="0.2">
      <c r="A64" s="80" t="s">
        <v>184</v>
      </c>
      <c r="B64" s="95" t="s">
        <v>95</v>
      </c>
      <c r="C64" s="98">
        <v>4.4999999999999999E-4</v>
      </c>
      <c r="D64" s="97">
        <v>10250000</v>
      </c>
      <c r="E64" s="6">
        <f t="shared" si="2"/>
        <v>4612.5</v>
      </c>
    </row>
    <row r="65" spans="1:7" ht="25.5" x14ac:dyDescent="0.2">
      <c r="A65" s="80" t="s">
        <v>373</v>
      </c>
      <c r="B65" s="95" t="s">
        <v>97</v>
      </c>
      <c r="C65" s="98">
        <v>3.3000000000000002E-2</v>
      </c>
      <c r="D65" s="97">
        <v>3638392.8571428568</v>
      </c>
      <c r="E65" s="6">
        <f t="shared" si="2"/>
        <v>120066.96428571428</v>
      </c>
    </row>
    <row r="66" spans="1:7" ht="25.5" x14ac:dyDescent="0.2">
      <c r="A66" s="80" t="s">
        <v>210</v>
      </c>
      <c r="B66" s="95" t="s">
        <v>78</v>
      </c>
      <c r="C66" s="96">
        <v>4.4720000000000003E-2</v>
      </c>
      <c r="D66" s="97">
        <v>200581</v>
      </c>
      <c r="E66" s="6">
        <f>C66*D66</f>
        <v>8969.982320000001</v>
      </c>
      <c r="F66" s="16"/>
      <c r="G66" s="16"/>
    </row>
    <row r="67" spans="1:7" ht="25.5" x14ac:dyDescent="0.2">
      <c r="A67" s="80" t="s">
        <v>211</v>
      </c>
      <c r="B67" s="95" t="s">
        <v>78</v>
      </c>
      <c r="C67" s="96">
        <v>3.5200000000000001E-3</v>
      </c>
      <c r="D67" s="97">
        <v>269843</v>
      </c>
      <c r="E67" s="6">
        <f t="shared" ref="E67:E81" si="3">C67*D67</f>
        <v>949.84735999999998</v>
      </c>
      <c r="F67" s="16"/>
      <c r="G67" s="16"/>
    </row>
    <row r="68" spans="1:7" x14ac:dyDescent="0.2">
      <c r="A68" s="80" t="s">
        <v>101</v>
      </c>
      <c r="B68" s="95" t="s">
        <v>78</v>
      </c>
      <c r="C68" s="96">
        <v>59.67</v>
      </c>
      <c r="D68" s="97">
        <v>1809.8017315840004</v>
      </c>
      <c r="E68" s="6">
        <f t="shared" si="3"/>
        <v>107990.86932361731</v>
      </c>
      <c r="F68" s="16"/>
      <c r="G68" s="16"/>
    </row>
    <row r="69" spans="1:7" x14ac:dyDescent="0.2">
      <c r="A69" s="80" t="s">
        <v>102</v>
      </c>
      <c r="B69" s="95" t="s">
        <v>78</v>
      </c>
      <c r="C69" s="96">
        <v>0.82399999999999995</v>
      </c>
      <c r="D69" s="97">
        <v>1399</v>
      </c>
      <c r="E69" s="6">
        <f t="shared" si="3"/>
        <v>1152.7759999999998</v>
      </c>
      <c r="F69" s="16"/>
      <c r="G69" s="16"/>
    </row>
    <row r="70" spans="1:7" ht="25.5" x14ac:dyDescent="0.2">
      <c r="A70" s="80" t="s">
        <v>165</v>
      </c>
      <c r="B70" s="95" t="s">
        <v>78</v>
      </c>
      <c r="C70" s="96">
        <v>0.22</v>
      </c>
      <c r="D70" s="97">
        <v>152202</v>
      </c>
      <c r="E70" s="6">
        <f t="shared" si="3"/>
        <v>33484.44</v>
      </c>
      <c r="F70" s="16"/>
      <c r="G70" s="16"/>
    </row>
    <row r="71" spans="1:7" ht="25.5" x14ac:dyDescent="0.2">
      <c r="A71" s="80" t="s">
        <v>103</v>
      </c>
      <c r="B71" s="95" t="s">
        <v>78</v>
      </c>
      <c r="C71" s="96">
        <v>10.374434000000001</v>
      </c>
      <c r="D71" s="97">
        <v>239461</v>
      </c>
      <c r="E71" s="6">
        <f t="shared" si="3"/>
        <v>2484272.3400740004</v>
      </c>
      <c r="F71" s="16"/>
      <c r="G71" s="16"/>
    </row>
    <row r="72" spans="1:7" x14ac:dyDescent="0.2">
      <c r="A72" s="80" t="s">
        <v>104</v>
      </c>
      <c r="B72" s="95" t="s">
        <v>78</v>
      </c>
      <c r="C72" s="96">
        <v>11.214399999999999</v>
      </c>
      <c r="D72" s="97">
        <v>1403</v>
      </c>
      <c r="E72" s="6">
        <f t="shared" si="3"/>
        <v>15733.803199999998</v>
      </c>
      <c r="F72" s="16"/>
      <c r="G72" s="16"/>
    </row>
    <row r="73" spans="1:7" x14ac:dyDescent="0.2">
      <c r="A73" s="80" t="s">
        <v>105</v>
      </c>
      <c r="B73" s="95" t="s">
        <v>78</v>
      </c>
      <c r="C73" s="96">
        <v>59.67</v>
      </c>
      <c r="D73" s="97">
        <v>33744</v>
      </c>
      <c r="E73" s="6">
        <f t="shared" si="3"/>
        <v>2013504.48</v>
      </c>
      <c r="F73" s="16"/>
      <c r="G73" s="16"/>
    </row>
    <row r="74" spans="1:7" x14ac:dyDescent="0.2">
      <c r="A74" s="80" t="s">
        <v>171</v>
      </c>
      <c r="B74" s="95" t="s">
        <v>78</v>
      </c>
      <c r="C74" s="96">
        <v>3.304E-2</v>
      </c>
      <c r="D74" s="97">
        <v>1954</v>
      </c>
      <c r="E74" s="6">
        <f t="shared" si="3"/>
        <v>64.560159999999996</v>
      </c>
      <c r="F74" s="16"/>
      <c r="G74" s="16"/>
    </row>
    <row r="75" spans="1:7" x14ac:dyDescent="0.2">
      <c r="A75" s="80" t="s">
        <v>106</v>
      </c>
      <c r="B75" s="95" t="s">
        <v>78</v>
      </c>
      <c r="C75" s="96">
        <v>557.50800000000004</v>
      </c>
      <c r="D75" s="97">
        <v>28226</v>
      </c>
      <c r="E75" s="6">
        <f t="shared" si="3"/>
        <v>15736220.808</v>
      </c>
      <c r="F75" s="16"/>
      <c r="G75" s="16"/>
    </row>
    <row r="76" spans="1:7" x14ac:dyDescent="0.2">
      <c r="A76" s="80" t="s">
        <v>215</v>
      </c>
      <c r="B76" s="95" t="s">
        <v>78</v>
      </c>
      <c r="C76" s="96">
        <v>2.3439999999999999E-2</v>
      </c>
      <c r="D76" s="97">
        <v>55100</v>
      </c>
      <c r="E76" s="6">
        <f t="shared" si="3"/>
        <v>1291.5439999999999</v>
      </c>
      <c r="F76" s="16"/>
      <c r="G76" s="16"/>
    </row>
    <row r="77" spans="1:7" x14ac:dyDescent="0.2">
      <c r="A77" s="80" t="s">
        <v>108</v>
      </c>
      <c r="B77" s="95" t="s">
        <v>78</v>
      </c>
      <c r="C77" s="96">
        <v>60.520409999999998</v>
      </c>
      <c r="D77" s="97">
        <v>6858</v>
      </c>
      <c r="E77" s="6">
        <f t="shared" si="3"/>
        <v>415048.97177999996</v>
      </c>
      <c r="F77" s="16"/>
      <c r="G77" s="16"/>
    </row>
    <row r="78" spans="1:7" x14ac:dyDescent="0.2">
      <c r="A78" s="80" t="s">
        <v>109</v>
      </c>
      <c r="B78" s="95" t="s">
        <v>78</v>
      </c>
      <c r="C78" s="96">
        <v>7.3859999999999995E-2</v>
      </c>
      <c r="D78" s="97">
        <v>106655</v>
      </c>
      <c r="E78" s="6">
        <f t="shared" si="3"/>
        <v>7877.5382999999993</v>
      </c>
      <c r="F78" s="16"/>
      <c r="G78" s="16"/>
    </row>
    <row r="79" spans="1:7" x14ac:dyDescent="0.2">
      <c r="A79" s="80" t="s">
        <v>109</v>
      </c>
      <c r="B79" s="95" t="s">
        <v>78</v>
      </c>
      <c r="C79" s="96">
        <v>7.8807999999999998</v>
      </c>
      <c r="D79" s="97">
        <v>106655</v>
      </c>
      <c r="E79" s="6">
        <f t="shared" si="3"/>
        <v>840526.72399999993</v>
      </c>
      <c r="F79" s="16"/>
      <c r="G79" s="16"/>
    </row>
    <row r="80" spans="1:7" x14ac:dyDescent="0.2">
      <c r="A80" s="80" t="s">
        <v>110</v>
      </c>
      <c r="B80" s="95" t="s">
        <v>78</v>
      </c>
      <c r="C80" s="96">
        <v>13.745433999999999</v>
      </c>
      <c r="D80" s="97">
        <v>138958</v>
      </c>
      <c r="E80" s="6">
        <f t="shared" si="3"/>
        <v>1910038.0177719998</v>
      </c>
      <c r="F80" s="16"/>
      <c r="G80" s="16"/>
    </row>
    <row r="81" spans="1:8" x14ac:dyDescent="0.2">
      <c r="A81" s="80" t="s">
        <v>111</v>
      </c>
      <c r="B81" s="95" t="s">
        <v>78</v>
      </c>
      <c r="C81" s="96">
        <v>152.39340000000001</v>
      </c>
      <c r="D81" s="97">
        <v>1682</v>
      </c>
      <c r="E81" s="6">
        <f t="shared" si="3"/>
        <v>256325.69880000001</v>
      </c>
      <c r="F81" s="16"/>
      <c r="G81" s="16"/>
    </row>
    <row r="82" spans="1:8" ht="12.75" customHeight="1" x14ac:dyDescent="0.2">
      <c r="A82" s="92"/>
      <c r="B82" s="92" t="s">
        <v>5</v>
      </c>
      <c r="C82" s="70">
        <f>SUM(C66:C72)</f>
        <v>82.351073999999997</v>
      </c>
      <c r="D82" s="8"/>
      <c r="E82" s="9">
        <f>SUM(E66:E81)</f>
        <v>23833452.401089616</v>
      </c>
      <c r="F82" s="10"/>
      <c r="G82" s="99"/>
    </row>
    <row r="83" spans="1:8" x14ac:dyDescent="0.2">
      <c r="A83" s="134"/>
      <c r="B83" s="134"/>
      <c r="C83" s="134"/>
      <c r="D83" s="134"/>
      <c r="E83" s="134"/>
      <c r="F83" s="16"/>
      <c r="G83" s="16"/>
    </row>
    <row r="84" spans="1:8" ht="12.75" customHeight="1" x14ac:dyDescent="0.2">
      <c r="A84" s="133"/>
      <c r="B84" s="133"/>
      <c r="C84" s="133"/>
      <c r="D84" s="133"/>
      <c r="E84" s="133"/>
      <c r="F84" s="16"/>
      <c r="G84" s="16"/>
    </row>
    <row r="85" spans="1:8" x14ac:dyDescent="0.2">
      <c r="A85" s="80" t="s">
        <v>329</v>
      </c>
      <c r="B85" s="95" t="s">
        <v>95</v>
      </c>
      <c r="C85" s="100">
        <v>5.0000000000000002E-5</v>
      </c>
      <c r="D85" s="97">
        <f>VLOOKUP(A85,'[2]1.Котельная №4'!$A:$E,4,FALSE)</f>
        <v>18485000</v>
      </c>
      <c r="E85" s="6">
        <f t="shared" ref="E85:E146" si="4">C85*D85</f>
        <v>924.25</v>
      </c>
      <c r="F85" s="79"/>
      <c r="G85" s="91"/>
      <c r="H85" s="101"/>
    </row>
    <row r="86" spans="1:8" x14ac:dyDescent="0.2">
      <c r="A86" s="80" t="s">
        <v>114</v>
      </c>
      <c r="B86" s="95" t="s">
        <v>115</v>
      </c>
      <c r="C86" s="96">
        <v>1.0573999999999999</v>
      </c>
      <c r="D86" s="97">
        <f>VLOOKUP(A86,'[2]1.Котельная №4'!$A:$E,4,FALSE)</f>
        <v>544000</v>
      </c>
      <c r="E86" s="6">
        <f t="shared" si="4"/>
        <v>575225.59999999998</v>
      </c>
      <c r="F86" s="79"/>
      <c r="G86" s="91"/>
      <c r="H86" s="101"/>
    </row>
    <row r="87" spans="1:8" x14ac:dyDescent="0.2">
      <c r="A87" s="80" t="s">
        <v>116</v>
      </c>
      <c r="B87" s="95" t="s">
        <v>117</v>
      </c>
      <c r="C87" s="96">
        <v>32.756</v>
      </c>
      <c r="D87" s="97">
        <f>VLOOKUP(A87,'[2]1.Котельная №4'!$A:$E,4,FALSE)</f>
        <v>5440</v>
      </c>
      <c r="E87" s="6">
        <f t="shared" si="4"/>
        <v>178192.64000000001</v>
      </c>
      <c r="F87" s="79"/>
      <c r="G87" s="91"/>
      <c r="H87" s="101"/>
    </row>
    <row r="88" spans="1:8" x14ac:dyDescent="0.2">
      <c r="A88" s="80" t="s">
        <v>118</v>
      </c>
      <c r="B88" s="95" t="s">
        <v>119</v>
      </c>
      <c r="C88" s="96">
        <v>2.9060000000000001</v>
      </c>
      <c r="D88" s="97">
        <v>15402</v>
      </c>
      <c r="E88" s="6">
        <f t="shared" si="4"/>
        <v>44758.212</v>
      </c>
      <c r="F88" s="79"/>
      <c r="G88" s="91"/>
      <c r="H88" s="101"/>
    </row>
    <row r="89" spans="1:8" x14ac:dyDescent="0.2">
      <c r="A89" s="80" t="s">
        <v>121</v>
      </c>
      <c r="B89" s="95" t="s">
        <v>119</v>
      </c>
      <c r="C89" s="96">
        <v>1.54</v>
      </c>
      <c r="D89" s="97">
        <f>VLOOKUP(A89,'[2]1.Котельная №4'!$A:$E,4,FALSE)</f>
        <v>31830</v>
      </c>
      <c r="E89" s="6">
        <f t="shared" si="4"/>
        <v>49018.200000000004</v>
      </c>
      <c r="F89" s="79"/>
      <c r="G89" s="91"/>
      <c r="H89" s="101"/>
    </row>
    <row r="90" spans="1:8" x14ac:dyDescent="0.2">
      <c r="A90" s="80" t="s">
        <v>122</v>
      </c>
      <c r="B90" s="95" t="s">
        <v>95</v>
      </c>
      <c r="C90" s="96">
        <v>2.5003999999999998E-3</v>
      </c>
      <c r="D90" s="97">
        <f>VLOOKUP(A90,'[2]1.Котельная №4'!$A:$E,4,FALSE)</f>
        <v>5000000</v>
      </c>
      <c r="E90" s="6">
        <f t="shared" si="4"/>
        <v>12502</v>
      </c>
      <c r="F90" s="79"/>
      <c r="G90" s="91"/>
      <c r="H90" s="101"/>
    </row>
    <row r="91" spans="1:8" x14ac:dyDescent="0.2">
      <c r="A91" s="80" t="s">
        <v>123</v>
      </c>
      <c r="B91" s="95" t="s">
        <v>119</v>
      </c>
      <c r="C91" s="96">
        <v>0.21199999999999999</v>
      </c>
      <c r="D91" s="97">
        <f>VLOOKUP(A91,'[2]1.Котельная №4'!$A:$E,4,FALSE)</f>
        <v>24131.249999999996</v>
      </c>
      <c r="E91" s="6">
        <f t="shared" si="4"/>
        <v>5115.8249999999989</v>
      </c>
      <c r="F91" s="79"/>
      <c r="G91" s="91"/>
      <c r="H91" s="101"/>
    </row>
    <row r="92" spans="1:8" x14ac:dyDescent="0.2">
      <c r="A92" s="80" t="s">
        <v>331</v>
      </c>
      <c r="B92" s="95" t="s">
        <v>119</v>
      </c>
      <c r="C92" s="96">
        <v>0.04</v>
      </c>
      <c r="D92" s="97">
        <f>1071.78*131.84</f>
        <v>141303.47519999999</v>
      </c>
      <c r="E92" s="6">
        <f t="shared" si="4"/>
        <v>5652.1390079999992</v>
      </c>
      <c r="F92" s="79"/>
      <c r="G92" s="91"/>
      <c r="H92" s="101"/>
    </row>
    <row r="93" spans="1:8" x14ac:dyDescent="0.2">
      <c r="A93" s="80" t="s">
        <v>124</v>
      </c>
      <c r="B93" s="95" t="s">
        <v>95</v>
      </c>
      <c r="C93" s="102">
        <v>1.591E-3</v>
      </c>
      <c r="D93" s="97">
        <f>VLOOKUP(A93,[3]Лист13!A:E,4,FALSE)</f>
        <v>21279999.999999996</v>
      </c>
      <c r="E93" s="6">
        <f t="shared" si="4"/>
        <v>33856.479999999996</v>
      </c>
      <c r="F93" s="79"/>
      <c r="G93" s="91"/>
      <c r="H93" s="101"/>
    </row>
    <row r="94" spans="1:8" ht="25.5" x14ac:dyDescent="0.2">
      <c r="A94" s="80" t="s">
        <v>332</v>
      </c>
      <c r="B94" s="95" t="s">
        <v>95</v>
      </c>
      <c r="C94" s="102">
        <v>1.3999999999999999E-4</v>
      </c>
      <c r="D94" s="97">
        <v>18227000</v>
      </c>
      <c r="E94" s="6">
        <f t="shared" si="4"/>
        <v>2551.7799999999997</v>
      </c>
      <c r="F94" s="79"/>
      <c r="G94" s="91"/>
      <c r="H94" s="101"/>
    </row>
    <row r="95" spans="1:8" ht="25.5" x14ac:dyDescent="0.2">
      <c r="A95" s="80" t="s">
        <v>125</v>
      </c>
      <c r="B95" s="95" t="s">
        <v>95</v>
      </c>
      <c r="C95" s="103">
        <v>3.7971999999999999E-2</v>
      </c>
      <c r="D95" s="97">
        <f>VLOOKUP(A95,'[2]1.Котельная №4'!$A:$E,4,FALSE)</f>
        <v>8430000</v>
      </c>
      <c r="E95" s="6">
        <f t="shared" si="4"/>
        <v>320103.95999999996</v>
      </c>
      <c r="F95" s="79"/>
      <c r="G95" s="91"/>
      <c r="H95" s="101"/>
    </row>
    <row r="96" spans="1:8" x14ac:dyDescent="0.2">
      <c r="A96" s="80" t="s">
        <v>126</v>
      </c>
      <c r="B96" s="95" t="s">
        <v>119</v>
      </c>
      <c r="C96" s="103">
        <v>9.718</v>
      </c>
      <c r="D96" s="97">
        <f>VLOOKUP(A96,[3]Лист13!A:E,4,FALSE)</f>
        <v>27000</v>
      </c>
      <c r="E96" s="6">
        <f t="shared" si="4"/>
        <v>262386</v>
      </c>
      <c r="F96" s="79"/>
      <c r="G96" s="91"/>
      <c r="H96" s="101"/>
    </row>
    <row r="97" spans="1:8" x14ac:dyDescent="0.2">
      <c r="A97" s="80" t="s">
        <v>127</v>
      </c>
      <c r="B97" s="95" t="s">
        <v>95</v>
      </c>
      <c r="C97" s="96">
        <v>2.4E-2</v>
      </c>
      <c r="D97" s="97">
        <f>12600000/1.12</f>
        <v>11249999.999999998</v>
      </c>
      <c r="E97" s="6">
        <f t="shared" si="4"/>
        <v>269999.99999999994</v>
      </c>
      <c r="F97" s="79"/>
      <c r="G97" s="91"/>
      <c r="H97" s="101"/>
    </row>
    <row r="98" spans="1:8" ht="21.75" customHeight="1" x14ac:dyDescent="0.2">
      <c r="A98" s="80" t="s">
        <v>333</v>
      </c>
      <c r="B98" s="95" t="s">
        <v>95</v>
      </c>
      <c r="C98" s="96">
        <v>4.0000000000000003E-5</v>
      </c>
      <c r="D98" s="97">
        <f>15595981/1.12</f>
        <v>13924983.035714284</v>
      </c>
      <c r="E98" s="6">
        <f t="shared" si="4"/>
        <v>556.99932142857142</v>
      </c>
      <c r="F98" s="104" t="s">
        <v>374</v>
      </c>
      <c r="G98" s="91"/>
      <c r="H98" s="101"/>
    </row>
    <row r="99" spans="1:8" x14ac:dyDescent="0.2">
      <c r="A99" s="80" t="s">
        <v>273</v>
      </c>
      <c r="B99" s="95" t="s">
        <v>95</v>
      </c>
      <c r="C99" s="96">
        <v>2.0000000000000002E-5</v>
      </c>
      <c r="D99" s="97">
        <f>VLOOKUP(A99,'[2]1.Котельная №4'!$A:$E,4,FALSE)</f>
        <v>0</v>
      </c>
      <c r="E99" s="6">
        <f t="shared" si="4"/>
        <v>0</v>
      </c>
      <c r="F99" s="79"/>
      <c r="G99" s="91"/>
      <c r="H99" s="101"/>
    </row>
    <row r="100" spans="1:8" x14ac:dyDescent="0.2">
      <c r="A100" s="80" t="s">
        <v>334</v>
      </c>
      <c r="B100" s="95" t="s">
        <v>95</v>
      </c>
      <c r="C100" s="96">
        <v>1.5999999999999999E-6</v>
      </c>
      <c r="D100" s="97">
        <f>VLOOKUP(A100,'[2]1.Котельная №4'!$A:$E,4,FALSE)</f>
        <v>16072000</v>
      </c>
      <c r="E100" s="6">
        <f t="shared" si="4"/>
        <v>25.715199999999999</v>
      </c>
      <c r="F100" s="79"/>
      <c r="G100" s="91"/>
      <c r="H100" s="101"/>
    </row>
    <row r="101" spans="1:8" x14ac:dyDescent="0.2">
      <c r="A101" s="105" t="s">
        <v>335</v>
      </c>
      <c r="B101" s="95" t="s">
        <v>95</v>
      </c>
      <c r="C101" s="96">
        <v>3.0000000000000001E-6</v>
      </c>
      <c r="D101" s="97">
        <f>VLOOKUP(A101,'[2]1.Котельная №4'!$A:$E,4,FALSE)</f>
        <v>16072000</v>
      </c>
      <c r="E101" s="6">
        <f t="shared" si="4"/>
        <v>48.216000000000001</v>
      </c>
      <c r="F101" s="79"/>
      <c r="G101" s="91"/>
      <c r="H101" s="101"/>
    </row>
    <row r="102" spans="1:8" x14ac:dyDescent="0.2">
      <c r="A102" s="105" t="s">
        <v>128</v>
      </c>
      <c r="B102" s="95" t="s">
        <v>95</v>
      </c>
      <c r="C102" s="96">
        <v>8.0000000000000007E-5</v>
      </c>
      <c r="D102" s="97">
        <f>VLOOKUP(A102,'[2]1.Котельная №4'!$A:$E,4,FALSE)</f>
        <v>17900000</v>
      </c>
      <c r="E102" s="6">
        <f t="shared" si="4"/>
        <v>1432.0000000000002</v>
      </c>
      <c r="F102" s="79"/>
      <c r="G102" s="91"/>
      <c r="H102" s="101"/>
    </row>
    <row r="103" spans="1:8" x14ac:dyDescent="0.2">
      <c r="A103" s="105" t="s">
        <v>129</v>
      </c>
      <c r="B103" s="95" t="s">
        <v>119</v>
      </c>
      <c r="C103" s="96">
        <v>20.901199999999999</v>
      </c>
      <c r="D103" s="97">
        <f>VLOOKUP(A103,'[2]1.Котельная №4'!$A:$E,4,FALSE)</f>
        <v>17900</v>
      </c>
      <c r="E103" s="6">
        <f t="shared" si="4"/>
        <v>374131.48</v>
      </c>
      <c r="F103" s="79"/>
      <c r="G103" s="91"/>
      <c r="H103" s="101"/>
    </row>
    <row r="104" spans="1:8" x14ac:dyDescent="0.2">
      <c r="A104" s="105" t="s">
        <v>130</v>
      </c>
      <c r="B104" s="95" t="s">
        <v>95</v>
      </c>
      <c r="C104" s="96">
        <v>1.5911999999999999E-2</v>
      </c>
      <c r="D104" s="97">
        <f>VLOOKUP(A104,'[2]1.Котельная №4'!$A:$E,4,FALSE)</f>
        <v>29645699.999999996</v>
      </c>
      <c r="E104" s="6">
        <f t="shared" si="4"/>
        <v>471722.37839999993</v>
      </c>
      <c r="F104" s="79"/>
      <c r="G104" s="91"/>
      <c r="H104" s="101"/>
    </row>
    <row r="105" spans="1:8" x14ac:dyDescent="0.2">
      <c r="A105" s="105" t="s">
        <v>375</v>
      </c>
      <c r="B105" s="95" t="s">
        <v>95</v>
      </c>
      <c r="C105" s="96">
        <v>6.0000000000000002E-5</v>
      </c>
      <c r="D105" s="97">
        <v>15402000</v>
      </c>
      <c r="E105" s="6">
        <f t="shared" si="4"/>
        <v>924.12</v>
      </c>
      <c r="F105" s="79"/>
      <c r="G105" s="91"/>
      <c r="H105" s="101"/>
    </row>
    <row r="106" spans="1:8" ht="26.25" customHeight="1" x14ac:dyDescent="0.2">
      <c r="A106" s="105" t="s">
        <v>336</v>
      </c>
      <c r="B106" s="95" t="s">
        <v>120</v>
      </c>
      <c r="C106" s="96">
        <v>50</v>
      </c>
      <c r="D106" s="97">
        <f>890240/1.12</f>
        <v>794857.14285714272</v>
      </c>
      <c r="E106" s="6">
        <f t="shared" si="4"/>
        <v>39742857.142857134</v>
      </c>
      <c r="F106" s="104" t="s">
        <v>376</v>
      </c>
      <c r="G106" s="91"/>
      <c r="H106" s="101"/>
    </row>
    <row r="107" spans="1:8" x14ac:dyDescent="0.2">
      <c r="A107" s="105" t="s">
        <v>131</v>
      </c>
      <c r="B107" s="95" t="s">
        <v>119</v>
      </c>
      <c r="C107" s="96">
        <v>0.152</v>
      </c>
      <c r="D107" s="97">
        <f>VLOOKUP(A107,'[2]1.Котельная №4'!$A:$E,4,FALSE)</f>
        <v>0</v>
      </c>
      <c r="E107" s="6">
        <f t="shared" si="4"/>
        <v>0</v>
      </c>
      <c r="F107" s="79"/>
      <c r="G107" s="91"/>
      <c r="H107" s="101"/>
    </row>
    <row r="108" spans="1:8" x14ac:dyDescent="0.2">
      <c r="A108" s="105" t="s">
        <v>203</v>
      </c>
      <c r="B108" s="95" t="s">
        <v>120</v>
      </c>
      <c r="C108" s="96">
        <v>3.32E-3</v>
      </c>
      <c r="D108" s="97">
        <f>VLOOKUP(A108,'[2]1.Котельная №4'!$A:$E,4,FALSE)</f>
        <v>10000</v>
      </c>
      <c r="E108" s="6">
        <f t="shared" si="4"/>
        <v>33.200000000000003</v>
      </c>
      <c r="F108" s="79"/>
      <c r="G108" s="91"/>
      <c r="H108" s="101"/>
    </row>
    <row r="109" spans="1:8" x14ac:dyDescent="0.2">
      <c r="A109" s="105" t="s">
        <v>132</v>
      </c>
      <c r="B109" s="95" t="s">
        <v>115</v>
      </c>
      <c r="C109" s="96">
        <v>0.65414899999999998</v>
      </c>
      <c r="D109" s="97">
        <f>VLOOKUP(A109,'[2]1.Котельная №4'!$A:$E,4,FALSE)</f>
        <v>44600</v>
      </c>
      <c r="E109" s="6">
        <f t="shared" si="4"/>
        <v>29175.045399999999</v>
      </c>
      <c r="F109" s="79"/>
      <c r="G109" s="91"/>
      <c r="H109" s="101"/>
    </row>
    <row r="110" spans="1:8" x14ac:dyDescent="0.2">
      <c r="A110" s="105" t="s">
        <v>133</v>
      </c>
      <c r="B110" s="95" t="s">
        <v>115</v>
      </c>
      <c r="C110" s="96">
        <v>1.4610000000000001</v>
      </c>
      <c r="D110" s="97">
        <f>VLOOKUP(A110,'[2]1.Котельная №4'!$A:$E,4,FALSE)</f>
        <v>44600</v>
      </c>
      <c r="E110" s="6">
        <f t="shared" si="4"/>
        <v>65160.600000000006</v>
      </c>
      <c r="F110" s="79"/>
      <c r="G110" s="91"/>
      <c r="H110" s="101"/>
    </row>
    <row r="111" spans="1:8" x14ac:dyDescent="0.2">
      <c r="A111" s="105" t="s">
        <v>134</v>
      </c>
      <c r="B111" s="95" t="s">
        <v>120</v>
      </c>
      <c r="C111" s="96">
        <v>305.322</v>
      </c>
      <c r="D111" s="97">
        <f>VLOOKUP(A111,'[2]1.Котельная №4'!$A:$E,4,FALSE)</f>
        <v>963.392857142857</v>
      </c>
      <c r="E111" s="6">
        <f t="shared" si="4"/>
        <v>294145.03392857139</v>
      </c>
      <c r="F111" s="79"/>
      <c r="G111" s="91"/>
      <c r="H111" s="101"/>
    </row>
    <row r="112" spans="1:8" x14ac:dyDescent="0.2">
      <c r="A112" s="105" t="s">
        <v>377</v>
      </c>
      <c r="B112" s="95" t="s">
        <v>115</v>
      </c>
      <c r="C112" s="96">
        <v>0.2646</v>
      </c>
      <c r="D112" s="97">
        <f>VLOOKUP(A112,'[2]1.Котельная №4'!$A:$E,4,FALSE)</f>
        <v>237924.10714285713</v>
      </c>
      <c r="E112" s="6">
        <f t="shared" si="4"/>
        <v>62954.71875</v>
      </c>
      <c r="F112" s="79"/>
      <c r="G112" s="91"/>
      <c r="H112" s="101"/>
    </row>
    <row r="113" spans="1:8" x14ac:dyDescent="0.2">
      <c r="A113" s="105" t="s">
        <v>135</v>
      </c>
      <c r="B113" s="95" t="s">
        <v>136</v>
      </c>
      <c r="C113" s="96">
        <v>0.24368480000000001</v>
      </c>
      <c r="D113" s="97">
        <f>VLOOKUP(A113,'[2]1.Котельная №4'!$A:$E,4,FALSE)</f>
        <v>396666.42857142858</v>
      </c>
      <c r="E113" s="6">
        <f t="shared" si="4"/>
        <v>96661.579313142865</v>
      </c>
      <c r="F113" s="79"/>
      <c r="G113" s="91"/>
      <c r="H113" s="101"/>
    </row>
    <row r="114" spans="1:8" x14ac:dyDescent="0.2">
      <c r="A114" s="105" t="s">
        <v>137</v>
      </c>
      <c r="B114" s="95" t="s">
        <v>117</v>
      </c>
      <c r="C114" s="96">
        <v>116.804</v>
      </c>
      <c r="D114" s="97">
        <f>VLOOKUP(A114,'[2]1.Котельная №4'!$A:$E,4,FALSE)</f>
        <v>1500</v>
      </c>
      <c r="E114" s="6">
        <f t="shared" si="4"/>
        <v>175206</v>
      </c>
      <c r="F114" s="79"/>
      <c r="G114" s="91"/>
      <c r="H114" s="101"/>
    </row>
    <row r="115" spans="1:8" x14ac:dyDescent="0.2">
      <c r="A115" s="105" t="s">
        <v>138</v>
      </c>
      <c r="B115" s="95" t="s">
        <v>120</v>
      </c>
      <c r="C115" s="96">
        <v>2253.88</v>
      </c>
      <c r="D115" s="97">
        <v>544</v>
      </c>
      <c r="E115" s="6">
        <f t="shared" si="4"/>
        <v>1226110.72</v>
      </c>
      <c r="F115" s="79"/>
      <c r="G115" s="91"/>
      <c r="H115" s="101"/>
    </row>
    <row r="116" spans="1:8" x14ac:dyDescent="0.2">
      <c r="A116" s="105" t="s">
        <v>139</v>
      </c>
      <c r="B116" s="95" t="s">
        <v>95</v>
      </c>
      <c r="C116" s="96">
        <v>1.2999999999999999E-2</v>
      </c>
      <c r="D116" s="97">
        <f>9776786+3125000</f>
        <v>12901786</v>
      </c>
      <c r="E116" s="6">
        <f t="shared" si="4"/>
        <v>167723.21799999999</v>
      </c>
      <c r="F116" s="79"/>
      <c r="G116" s="91"/>
      <c r="H116" s="101"/>
    </row>
    <row r="117" spans="1:8" ht="25.5" x14ac:dyDescent="0.2">
      <c r="A117" s="105" t="s">
        <v>337</v>
      </c>
      <c r="B117" s="95" t="s">
        <v>95</v>
      </c>
      <c r="C117" s="96">
        <v>1.38E-2</v>
      </c>
      <c r="D117" s="97">
        <f>VLOOKUP(A117,'[2]1.Котельная №4'!$A:$E,4,FALSE)</f>
        <v>7651786</v>
      </c>
      <c r="E117" s="6">
        <f t="shared" si="4"/>
        <v>105594.6468</v>
      </c>
      <c r="F117" s="79"/>
      <c r="G117" s="91"/>
      <c r="H117" s="101"/>
    </row>
    <row r="118" spans="1:8" x14ac:dyDescent="0.2">
      <c r="A118" s="105" t="s">
        <v>338</v>
      </c>
      <c r="B118" s="95" t="s">
        <v>95</v>
      </c>
      <c r="C118" s="96">
        <v>3.0000000000000001E-3</v>
      </c>
      <c r="D118" s="97">
        <v>0</v>
      </c>
      <c r="E118" s="6">
        <f t="shared" si="4"/>
        <v>0</v>
      </c>
      <c r="F118" s="79"/>
      <c r="G118" s="91"/>
      <c r="H118" s="101"/>
    </row>
    <row r="119" spans="1:8" ht="24.75" customHeight="1" x14ac:dyDescent="0.2">
      <c r="A119" s="105" t="s">
        <v>339</v>
      </c>
      <c r="B119" s="95" t="s">
        <v>119</v>
      </c>
      <c r="C119" s="96">
        <v>0.16400000000000001</v>
      </c>
      <c r="D119" s="97">
        <f>2715.18*131.84</f>
        <v>357969.33120000002</v>
      </c>
      <c r="E119" s="6">
        <f t="shared" si="4"/>
        <v>58706.970316800005</v>
      </c>
      <c r="F119" s="104" t="s">
        <v>378</v>
      </c>
      <c r="G119" s="91"/>
      <c r="H119" s="101"/>
    </row>
    <row r="120" spans="1:8" x14ac:dyDescent="0.2">
      <c r="A120" s="105" t="s">
        <v>340</v>
      </c>
      <c r="B120" s="95" t="s">
        <v>119</v>
      </c>
      <c r="C120" s="96">
        <v>0.18</v>
      </c>
      <c r="D120" s="97">
        <v>0</v>
      </c>
      <c r="E120" s="6">
        <f t="shared" si="4"/>
        <v>0</v>
      </c>
      <c r="F120" s="79"/>
      <c r="G120" s="91"/>
      <c r="H120" s="101"/>
    </row>
    <row r="121" spans="1:8" ht="120" x14ac:dyDescent="0.2">
      <c r="A121" s="105" t="s">
        <v>341</v>
      </c>
      <c r="B121" s="95" t="s">
        <v>113</v>
      </c>
      <c r="C121" s="96">
        <v>2.4</v>
      </c>
      <c r="D121" s="97">
        <f>324000/1.12</f>
        <v>289285.71428571426</v>
      </c>
      <c r="E121" s="6">
        <f t="shared" si="4"/>
        <v>694285.7142857142</v>
      </c>
      <c r="F121" s="104" t="s">
        <v>379</v>
      </c>
      <c r="G121" s="91"/>
      <c r="H121" s="101"/>
    </row>
    <row r="122" spans="1:8" x14ac:dyDescent="0.2">
      <c r="A122" s="105" t="s">
        <v>342</v>
      </c>
      <c r="B122" s="95" t="s">
        <v>119</v>
      </c>
      <c r="C122" s="96">
        <v>9.1999999999999993</v>
      </c>
      <c r="D122" s="97">
        <v>8929</v>
      </c>
      <c r="E122" s="6">
        <f t="shared" si="4"/>
        <v>82146.799999999988</v>
      </c>
      <c r="F122" s="79"/>
      <c r="G122" s="91"/>
      <c r="H122" s="101"/>
    </row>
    <row r="123" spans="1:8" ht="25.5" x14ac:dyDescent="0.2">
      <c r="A123" s="105" t="s">
        <v>343</v>
      </c>
      <c r="B123" s="95" t="s">
        <v>119</v>
      </c>
      <c r="C123" s="96">
        <v>0.7</v>
      </c>
      <c r="D123" s="97">
        <v>8929</v>
      </c>
      <c r="E123" s="6">
        <f t="shared" si="4"/>
        <v>6250.2999999999993</v>
      </c>
      <c r="F123" s="79"/>
      <c r="G123" s="91"/>
      <c r="H123" s="101"/>
    </row>
    <row r="124" spans="1:8" x14ac:dyDescent="0.2">
      <c r="A124" s="105" t="s">
        <v>344</v>
      </c>
      <c r="B124" s="95" t="s">
        <v>120</v>
      </c>
      <c r="C124" s="96">
        <v>62</v>
      </c>
      <c r="D124" s="97">
        <f>2916/1.12</f>
        <v>2603.5714285714284</v>
      </c>
      <c r="E124" s="6">
        <f t="shared" si="4"/>
        <v>161421.42857142855</v>
      </c>
      <c r="F124" s="79"/>
      <c r="G124" s="91"/>
      <c r="H124" s="101"/>
    </row>
    <row r="125" spans="1:8" ht="12.75" customHeight="1" x14ac:dyDescent="0.2">
      <c r="A125" s="105" t="s">
        <v>345</v>
      </c>
      <c r="B125" s="95" t="s">
        <v>119</v>
      </c>
      <c r="C125" s="96">
        <v>0.04</v>
      </c>
      <c r="D125" s="97">
        <f>131.84*165000/1000</f>
        <v>21753.599999999999</v>
      </c>
      <c r="E125" s="6">
        <f t="shared" si="4"/>
        <v>870.14400000000001</v>
      </c>
      <c r="F125" s="104" t="s">
        <v>380</v>
      </c>
      <c r="G125" s="91"/>
      <c r="H125" s="101"/>
    </row>
    <row r="126" spans="1:8" ht="14.25" customHeight="1" x14ac:dyDescent="0.2">
      <c r="A126" s="105" t="s">
        <v>346</v>
      </c>
      <c r="B126" s="95" t="s">
        <v>119</v>
      </c>
      <c r="C126" s="96">
        <v>1.4</v>
      </c>
      <c r="D126" s="97">
        <f>12803.06*5.23</f>
        <v>66960.003800000006</v>
      </c>
      <c r="E126" s="6">
        <f t="shared" si="4"/>
        <v>93744.005319999997</v>
      </c>
      <c r="F126" s="104" t="s">
        <v>381</v>
      </c>
      <c r="G126" s="91"/>
      <c r="H126" s="101"/>
    </row>
    <row r="127" spans="1:8" x14ac:dyDescent="0.2">
      <c r="A127" s="105" t="s">
        <v>347</v>
      </c>
      <c r="B127" s="95" t="s">
        <v>119</v>
      </c>
      <c r="C127" s="96">
        <v>0.5</v>
      </c>
      <c r="D127" s="97">
        <v>15000</v>
      </c>
      <c r="E127" s="6">
        <f t="shared" si="4"/>
        <v>7500</v>
      </c>
      <c r="F127" s="79"/>
      <c r="G127" s="91"/>
      <c r="H127" s="101"/>
    </row>
    <row r="128" spans="1:8" ht="38.25" x14ac:dyDescent="0.2">
      <c r="A128" s="105" t="s">
        <v>348</v>
      </c>
      <c r="B128" s="95" t="s">
        <v>349</v>
      </c>
      <c r="C128" s="96">
        <v>0.02</v>
      </c>
      <c r="D128" s="97">
        <v>1074107</v>
      </c>
      <c r="E128" s="6">
        <f t="shared" si="4"/>
        <v>21482.14</v>
      </c>
      <c r="F128" s="79"/>
      <c r="G128" s="91"/>
      <c r="H128" s="101"/>
    </row>
    <row r="129" spans="1:8" ht="18" customHeight="1" x14ac:dyDescent="0.2">
      <c r="A129" s="105" t="s">
        <v>350</v>
      </c>
      <c r="B129" s="95" t="s">
        <v>119</v>
      </c>
      <c r="C129" s="96">
        <v>0.2</v>
      </c>
      <c r="D129" s="97">
        <f>70537/1.12</f>
        <v>62979.464285714283</v>
      </c>
      <c r="E129" s="6">
        <f t="shared" si="4"/>
        <v>12595.892857142857</v>
      </c>
      <c r="F129" s="104" t="s">
        <v>382</v>
      </c>
      <c r="G129" s="91"/>
      <c r="H129" s="101"/>
    </row>
    <row r="130" spans="1:8" ht="15.75" customHeight="1" x14ac:dyDescent="0.2">
      <c r="A130" s="105" t="s">
        <v>351</v>
      </c>
      <c r="B130" s="95" t="s">
        <v>120</v>
      </c>
      <c r="C130" s="96">
        <v>10</v>
      </c>
      <c r="D130" s="97">
        <f>51000/1.12</f>
        <v>45535.714285714283</v>
      </c>
      <c r="E130" s="6">
        <f t="shared" si="4"/>
        <v>455357.14285714284</v>
      </c>
      <c r="F130" s="104" t="s">
        <v>383</v>
      </c>
      <c r="G130" s="91"/>
      <c r="H130" s="101"/>
    </row>
    <row r="131" spans="1:8" x14ac:dyDescent="0.2">
      <c r="A131" s="105" t="s">
        <v>140</v>
      </c>
      <c r="B131" s="95" t="s">
        <v>115</v>
      </c>
      <c r="C131" s="96">
        <v>0.1113</v>
      </c>
      <c r="D131" s="97">
        <f>VLOOKUP(A131,'[2]1.Котельная №4'!$A:$E,4,FALSE)</f>
        <v>8929</v>
      </c>
      <c r="E131" s="6">
        <f t="shared" si="4"/>
        <v>993.79769999999996</v>
      </c>
      <c r="F131" s="79"/>
      <c r="G131" s="91"/>
      <c r="H131" s="101"/>
    </row>
    <row r="132" spans="1:8" x14ac:dyDescent="0.2">
      <c r="A132" s="105" t="s">
        <v>141</v>
      </c>
      <c r="B132" s="95" t="s">
        <v>117</v>
      </c>
      <c r="C132" s="96">
        <v>0.16800000000000001</v>
      </c>
      <c r="D132" s="97">
        <f>VLOOKUP(A132,'[2]1.Котельная №4'!$A:$E,4,FALSE)</f>
        <v>17857.142857142855</v>
      </c>
      <c r="E132" s="6">
        <f t="shared" si="4"/>
        <v>3000</v>
      </c>
      <c r="F132" s="79"/>
      <c r="G132" s="91"/>
      <c r="H132" s="101"/>
    </row>
    <row r="133" spans="1:8" x14ac:dyDescent="0.2">
      <c r="A133" s="105" t="s">
        <v>384</v>
      </c>
      <c r="B133" s="95" t="s">
        <v>119</v>
      </c>
      <c r="C133" s="96">
        <v>4.7879999999999999E-2</v>
      </c>
      <c r="D133" s="97">
        <f>VLOOKUP(A133,'[2]1.Котельная №4'!$A:$E,4,FALSE)</f>
        <v>205357.14285714284</v>
      </c>
      <c r="E133" s="6">
        <f t="shared" si="4"/>
        <v>9832.4999999999982</v>
      </c>
      <c r="F133" s="79"/>
      <c r="G133" s="91"/>
      <c r="H133" s="101"/>
    </row>
    <row r="134" spans="1:8" x14ac:dyDescent="0.2">
      <c r="A134" s="105" t="s">
        <v>142</v>
      </c>
      <c r="B134" s="95" t="s">
        <v>143</v>
      </c>
      <c r="C134" s="96">
        <v>0.29674400000000001</v>
      </c>
      <c r="D134" s="97">
        <f>VLOOKUP(A134,'[2]1.Котельная №4'!$A:$E,4,FALSE)</f>
        <v>50000</v>
      </c>
      <c r="E134" s="6">
        <f t="shared" si="4"/>
        <v>14837.2</v>
      </c>
      <c r="F134" s="79"/>
      <c r="G134" s="91"/>
      <c r="H134" s="101"/>
    </row>
    <row r="135" spans="1:8" x14ac:dyDescent="0.2">
      <c r="A135" s="105" t="s">
        <v>144</v>
      </c>
      <c r="B135" s="95" t="s">
        <v>120</v>
      </c>
      <c r="C135" s="96">
        <v>4.08</v>
      </c>
      <c r="D135" s="97">
        <v>6000</v>
      </c>
      <c r="E135" s="6">
        <f t="shared" si="4"/>
        <v>24480</v>
      </c>
      <c r="F135" s="79"/>
      <c r="G135" s="91"/>
      <c r="H135" s="101"/>
    </row>
    <row r="136" spans="1:8" x14ac:dyDescent="0.2">
      <c r="A136" s="105" t="s">
        <v>145</v>
      </c>
      <c r="B136" s="95" t="s">
        <v>120</v>
      </c>
      <c r="C136" s="96">
        <v>68.099999999999994</v>
      </c>
      <c r="D136" s="97">
        <f>VLOOKUP(A136,'[2]1.Котельная №4'!$A:$E,4,FALSE)</f>
        <v>1607</v>
      </c>
      <c r="E136" s="6">
        <f t="shared" si="4"/>
        <v>109436.7</v>
      </c>
      <c r="F136" s="79"/>
      <c r="G136" s="91"/>
      <c r="H136" s="101"/>
    </row>
    <row r="137" spans="1:8" x14ac:dyDescent="0.2">
      <c r="A137" s="105" t="s">
        <v>146</v>
      </c>
      <c r="B137" s="95" t="s">
        <v>115</v>
      </c>
      <c r="C137" s="96">
        <v>1.224</v>
      </c>
      <c r="D137" s="97">
        <f>VLOOKUP(A137,'[2]1.Котельная №4'!$A:$E,4,FALSE)</f>
        <v>44600</v>
      </c>
      <c r="E137" s="6">
        <f t="shared" si="4"/>
        <v>54590.400000000001</v>
      </c>
      <c r="F137" s="79"/>
      <c r="G137" s="91"/>
      <c r="H137" s="101"/>
    </row>
    <row r="138" spans="1:8" x14ac:dyDescent="0.2">
      <c r="A138" s="105" t="s">
        <v>147</v>
      </c>
      <c r="B138" s="95" t="s">
        <v>117</v>
      </c>
      <c r="C138" s="96">
        <v>32.756</v>
      </c>
      <c r="D138" s="97">
        <f>VLOOKUP(A138,'[2]1.Котельная №4'!$A:$E,4,FALSE)</f>
        <v>5008.9285714285706</v>
      </c>
      <c r="E138" s="6">
        <f t="shared" si="4"/>
        <v>164072.46428571426</v>
      </c>
      <c r="F138" s="79"/>
      <c r="G138" s="91"/>
      <c r="H138" s="101"/>
    </row>
    <row r="139" spans="1:8" x14ac:dyDescent="0.2">
      <c r="A139" s="105" t="s">
        <v>148</v>
      </c>
      <c r="B139" s="95" t="s">
        <v>120</v>
      </c>
      <c r="C139" s="96">
        <v>32.08</v>
      </c>
      <c r="D139" s="97">
        <f>VLOOKUP(A139,'[2]1.Котельная №4'!$A:$E,4,FALSE)</f>
        <v>4464.2857142857138</v>
      </c>
      <c r="E139" s="6">
        <f t="shared" si="4"/>
        <v>143214.28571428568</v>
      </c>
      <c r="F139" s="79"/>
      <c r="G139" s="91"/>
      <c r="H139" s="101"/>
    </row>
    <row r="140" spans="1:8" x14ac:dyDescent="0.2">
      <c r="A140" s="105" t="s">
        <v>149</v>
      </c>
      <c r="B140" s="95" t="s">
        <v>117</v>
      </c>
      <c r="C140" s="96">
        <v>30.276</v>
      </c>
      <c r="D140" s="97">
        <f>VLOOKUP(A140,'[2]1.Котельная №4'!$A:$E,4,FALSE)</f>
        <v>5000</v>
      </c>
      <c r="E140" s="6">
        <f t="shared" si="4"/>
        <v>151380</v>
      </c>
      <c r="F140" s="79"/>
      <c r="G140" s="91"/>
      <c r="H140" s="101"/>
    </row>
    <row r="141" spans="1:8" x14ac:dyDescent="0.2">
      <c r="A141" s="105" t="s">
        <v>352</v>
      </c>
      <c r="B141" s="95" t="s">
        <v>115</v>
      </c>
      <c r="C141" s="96">
        <v>1.03E-2</v>
      </c>
      <c r="D141" s="97">
        <f>VLOOKUP(A141,'[2]1.Котельная №4'!$A:$E,4,FALSE)</f>
        <v>0</v>
      </c>
      <c r="E141" s="6">
        <f t="shared" si="4"/>
        <v>0</v>
      </c>
      <c r="F141" s="79"/>
      <c r="G141" s="91"/>
      <c r="H141" s="101"/>
    </row>
    <row r="142" spans="1:8" x14ac:dyDescent="0.2">
      <c r="A142" s="105" t="s">
        <v>353</v>
      </c>
      <c r="B142" s="95" t="s">
        <v>115</v>
      </c>
      <c r="C142" s="96">
        <v>0.13200000000000001</v>
      </c>
      <c r="D142" s="97">
        <v>0</v>
      </c>
      <c r="E142" s="6">
        <f t="shared" si="4"/>
        <v>0</v>
      </c>
      <c r="F142" s="79"/>
      <c r="G142" s="91"/>
      <c r="H142" s="101"/>
    </row>
    <row r="143" spans="1:8" x14ac:dyDescent="0.2">
      <c r="A143" s="105" t="s">
        <v>150</v>
      </c>
      <c r="B143" s="95" t="s">
        <v>119</v>
      </c>
      <c r="C143" s="96">
        <v>9.9450000000000003</v>
      </c>
      <c r="D143" s="97">
        <f>VLOOKUP(A143,'[2]1.Котельная №4'!$A:$E,4,FALSE)</f>
        <v>105873.42857142857</v>
      </c>
      <c r="E143" s="6">
        <f t="shared" si="4"/>
        <v>1052911.2471428572</v>
      </c>
      <c r="F143" s="79"/>
      <c r="G143" s="91"/>
      <c r="H143" s="101"/>
    </row>
    <row r="144" spans="1:8" x14ac:dyDescent="0.2">
      <c r="A144" s="105" t="s">
        <v>151</v>
      </c>
      <c r="B144" s="95" t="s">
        <v>115</v>
      </c>
      <c r="C144" s="96">
        <v>0.13550000000000001</v>
      </c>
      <c r="D144" s="97">
        <f>VLOOKUP(A144,'[2]1.Котельная №4'!$A:$E,4,FALSE)</f>
        <v>142857.14285714284</v>
      </c>
      <c r="E144" s="6">
        <f t="shared" si="4"/>
        <v>19357.142857142855</v>
      </c>
      <c r="F144" s="79"/>
      <c r="G144" s="91"/>
      <c r="H144" s="101"/>
    </row>
    <row r="145" spans="1:8" x14ac:dyDescent="0.2">
      <c r="A145" s="105" t="s">
        <v>354</v>
      </c>
      <c r="B145" s="95" t="s">
        <v>119</v>
      </c>
      <c r="C145" s="96">
        <v>3.2000000000000001E-2</v>
      </c>
      <c r="D145" s="97">
        <f>VLOOKUP(A145,'[2]1.Котельная №4'!$A:$E,4,FALSE)</f>
        <v>0</v>
      </c>
      <c r="E145" s="6">
        <f t="shared" si="4"/>
        <v>0</v>
      </c>
      <c r="F145" s="79"/>
      <c r="G145" s="91"/>
      <c r="H145" s="101"/>
    </row>
    <row r="146" spans="1:8" x14ac:dyDescent="0.2">
      <c r="A146" s="105" t="s">
        <v>355</v>
      </c>
      <c r="B146" s="95" t="s">
        <v>95</v>
      </c>
      <c r="C146" s="96">
        <v>6.0000000000000002E-5</v>
      </c>
      <c r="D146" s="97">
        <v>105873428.571429</v>
      </c>
      <c r="E146" s="6">
        <f t="shared" si="4"/>
        <v>6352.40571428574</v>
      </c>
      <c r="F146" s="79"/>
      <c r="G146" s="91"/>
      <c r="H146" s="101"/>
    </row>
    <row r="147" spans="1:8" ht="25.5" x14ac:dyDescent="0.2">
      <c r="A147" s="105" t="s">
        <v>152</v>
      </c>
      <c r="B147" s="95" t="s">
        <v>119</v>
      </c>
      <c r="C147" s="96">
        <v>0.54110000000000003</v>
      </c>
      <c r="D147" s="97">
        <f>VLOOKUP(A147,'[2]1.Котельная №4'!$A:$E,4,FALSE)</f>
        <v>83370.991999999998</v>
      </c>
      <c r="E147" s="6">
        <f t="shared" ref="E147:E191" si="5">C147*D147</f>
        <v>45112.043771199998</v>
      </c>
      <c r="F147" s="79"/>
      <c r="G147" s="91"/>
      <c r="H147" s="101"/>
    </row>
    <row r="148" spans="1:8" x14ac:dyDescent="0.2">
      <c r="A148" s="105" t="s">
        <v>356</v>
      </c>
      <c r="B148" s="95" t="s">
        <v>119</v>
      </c>
      <c r="C148" s="96">
        <v>1.4E-2</v>
      </c>
      <c r="D148" s="97">
        <v>105873.428571429</v>
      </c>
      <c r="E148" s="6">
        <f t="shared" si="5"/>
        <v>1482.228000000006</v>
      </c>
      <c r="F148" s="79"/>
      <c r="G148" s="91"/>
      <c r="H148" s="101"/>
    </row>
    <row r="149" spans="1:8" x14ac:dyDescent="0.2">
      <c r="A149" s="105" t="s">
        <v>385</v>
      </c>
      <c r="B149" s="95" t="s">
        <v>35</v>
      </c>
      <c r="C149" s="96">
        <v>2</v>
      </c>
      <c r="D149" s="97">
        <v>11875</v>
      </c>
      <c r="E149" s="6">
        <f t="shared" si="5"/>
        <v>23750</v>
      </c>
      <c r="F149" s="79"/>
      <c r="G149" s="91"/>
      <c r="H149" s="101"/>
    </row>
    <row r="150" spans="1:8" x14ac:dyDescent="0.2">
      <c r="A150" s="105" t="s">
        <v>386</v>
      </c>
      <c r="B150" s="95" t="s">
        <v>35</v>
      </c>
      <c r="C150" s="96">
        <v>1</v>
      </c>
      <c r="D150" s="97">
        <v>11875</v>
      </c>
      <c r="E150" s="6">
        <f t="shared" si="5"/>
        <v>11875</v>
      </c>
      <c r="F150" s="79"/>
      <c r="G150" s="91"/>
      <c r="H150" s="101"/>
    </row>
    <row r="151" spans="1:8" x14ac:dyDescent="0.2">
      <c r="A151" s="105" t="s">
        <v>357</v>
      </c>
      <c r="B151" s="95" t="s">
        <v>35</v>
      </c>
      <c r="C151" s="96">
        <v>1</v>
      </c>
      <c r="D151" s="97">
        <v>10714</v>
      </c>
      <c r="E151" s="6">
        <f t="shared" si="5"/>
        <v>10714</v>
      </c>
      <c r="F151" s="79"/>
      <c r="G151" s="91"/>
      <c r="H151" s="101"/>
    </row>
    <row r="152" spans="1:8" x14ac:dyDescent="0.2">
      <c r="A152" s="105" t="s">
        <v>62</v>
      </c>
      <c r="B152" s="95" t="s">
        <v>35</v>
      </c>
      <c r="C152" s="96">
        <v>1</v>
      </c>
      <c r="D152" s="97">
        <v>8929</v>
      </c>
      <c r="E152" s="6">
        <f t="shared" si="5"/>
        <v>8929</v>
      </c>
      <c r="F152" s="79"/>
      <c r="G152" s="91"/>
      <c r="H152" s="101"/>
    </row>
    <row r="153" spans="1:8" x14ac:dyDescent="0.2">
      <c r="A153" s="105" t="s">
        <v>63</v>
      </c>
      <c r="B153" s="95" t="s">
        <v>35</v>
      </c>
      <c r="C153" s="96">
        <v>1</v>
      </c>
      <c r="D153" s="97">
        <v>15625</v>
      </c>
      <c r="E153" s="6">
        <f t="shared" si="5"/>
        <v>15625</v>
      </c>
      <c r="F153" s="79"/>
      <c r="G153" s="91"/>
      <c r="H153" s="101"/>
    </row>
    <row r="154" spans="1:8" x14ac:dyDescent="0.2">
      <c r="A154" s="105" t="s">
        <v>64</v>
      </c>
      <c r="B154" s="95" t="s">
        <v>39</v>
      </c>
      <c r="C154" s="96">
        <v>5</v>
      </c>
      <c r="D154" s="97">
        <v>15402</v>
      </c>
      <c r="E154" s="6">
        <f t="shared" si="5"/>
        <v>77010</v>
      </c>
      <c r="F154" s="79"/>
      <c r="G154" s="91"/>
      <c r="H154" s="101"/>
    </row>
    <row r="155" spans="1:8" x14ac:dyDescent="0.2">
      <c r="A155" s="105" t="s">
        <v>65</v>
      </c>
      <c r="B155" s="95" t="s">
        <v>38</v>
      </c>
      <c r="C155" s="96">
        <v>7</v>
      </c>
      <c r="D155" s="97">
        <v>7321</v>
      </c>
      <c r="E155" s="6">
        <f t="shared" si="5"/>
        <v>51247</v>
      </c>
      <c r="F155" s="79"/>
      <c r="G155" s="91"/>
      <c r="H155" s="101"/>
    </row>
    <row r="156" spans="1:8" x14ac:dyDescent="0.2">
      <c r="A156" s="105" t="s">
        <v>66</v>
      </c>
      <c r="B156" s="95" t="s">
        <v>38</v>
      </c>
      <c r="C156" s="96">
        <v>6</v>
      </c>
      <c r="D156" s="97">
        <v>3519.643</v>
      </c>
      <c r="E156" s="6">
        <f t="shared" si="5"/>
        <v>21117.858</v>
      </c>
      <c r="F156" s="79"/>
      <c r="G156" s="91"/>
      <c r="H156" s="101"/>
    </row>
    <row r="157" spans="1:8" x14ac:dyDescent="0.2">
      <c r="A157" s="105" t="s">
        <v>358</v>
      </c>
      <c r="B157" s="95" t="s">
        <v>38</v>
      </c>
      <c r="C157" s="96">
        <v>6</v>
      </c>
      <c r="D157" s="97">
        <v>7482.143</v>
      </c>
      <c r="E157" s="6">
        <f t="shared" si="5"/>
        <v>44892.858</v>
      </c>
      <c r="F157" s="79"/>
      <c r="G157" s="91"/>
      <c r="H157" s="101"/>
    </row>
    <row r="158" spans="1:8" x14ac:dyDescent="0.2">
      <c r="A158" s="105" t="s">
        <v>359</v>
      </c>
      <c r="B158" s="95" t="s">
        <v>38</v>
      </c>
      <c r="C158" s="96">
        <v>21</v>
      </c>
      <c r="D158" s="97">
        <v>4075</v>
      </c>
      <c r="E158" s="6">
        <f t="shared" si="5"/>
        <v>85575</v>
      </c>
      <c r="F158" s="79"/>
      <c r="G158" s="91"/>
      <c r="H158" s="101"/>
    </row>
    <row r="159" spans="1:8" x14ac:dyDescent="0.2">
      <c r="A159" s="105" t="s">
        <v>68</v>
      </c>
      <c r="B159" s="95" t="s">
        <v>38</v>
      </c>
      <c r="C159" s="96">
        <v>1682</v>
      </c>
      <c r="D159" s="97">
        <v>2900</v>
      </c>
      <c r="E159" s="6">
        <f t="shared" si="5"/>
        <v>4877800</v>
      </c>
      <c r="F159" s="79"/>
      <c r="G159" s="91"/>
      <c r="H159" s="101"/>
    </row>
    <row r="160" spans="1:8" x14ac:dyDescent="0.2">
      <c r="A160" s="105" t="s">
        <v>387</v>
      </c>
      <c r="B160" s="95" t="s">
        <v>38</v>
      </c>
      <c r="C160" s="96">
        <v>10</v>
      </c>
      <c r="D160" s="97">
        <v>8822.3209999999999</v>
      </c>
      <c r="E160" s="6">
        <f t="shared" si="5"/>
        <v>88223.209999999992</v>
      </c>
      <c r="F160" s="79"/>
      <c r="G160" s="91"/>
      <c r="H160" s="101"/>
    </row>
    <row r="161" spans="1:8" x14ac:dyDescent="0.2">
      <c r="A161" s="105" t="s">
        <v>388</v>
      </c>
      <c r="B161" s="95" t="s">
        <v>38</v>
      </c>
      <c r="C161" s="96">
        <v>1704</v>
      </c>
      <c r="D161" s="97">
        <v>11994.643</v>
      </c>
      <c r="E161" s="6">
        <f t="shared" si="5"/>
        <v>20438871.671999998</v>
      </c>
      <c r="F161" s="79"/>
      <c r="G161" s="91"/>
      <c r="H161" s="101"/>
    </row>
    <row r="162" spans="1:8" x14ac:dyDescent="0.2">
      <c r="A162" s="105" t="s">
        <v>362</v>
      </c>
      <c r="B162" s="95" t="s">
        <v>35</v>
      </c>
      <c r="C162" s="96">
        <v>8</v>
      </c>
      <c r="D162" s="97">
        <v>36875</v>
      </c>
      <c r="E162" s="6">
        <f t="shared" si="5"/>
        <v>295000</v>
      </c>
      <c r="F162" s="79"/>
      <c r="G162" s="91"/>
      <c r="H162" s="101"/>
    </row>
    <row r="163" spans="1:8" x14ac:dyDescent="0.2">
      <c r="A163" s="105" t="s">
        <v>389</v>
      </c>
      <c r="B163" s="95" t="s">
        <v>38</v>
      </c>
      <c r="C163" s="96">
        <v>208</v>
      </c>
      <c r="D163" s="97">
        <f>7500/1.12</f>
        <v>6696.4285714285706</v>
      </c>
      <c r="E163" s="6">
        <f t="shared" si="5"/>
        <v>1392857.1428571427</v>
      </c>
      <c r="F163" s="79"/>
      <c r="G163" s="91"/>
      <c r="H163" s="101"/>
    </row>
    <row r="164" spans="1:8" x14ac:dyDescent="0.2">
      <c r="A164" s="105" t="s">
        <v>390</v>
      </c>
      <c r="B164" s="95" t="s">
        <v>35</v>
      </c>
      <c r="C164" s="96">
        <v>179</v>
      </c>
      <c r="D164" s="97">
        <v>56339</v>
      </c>
      <c r="E164" s="6">
        <f t="shared" si="5"/>
        <v>10084681</v>
      </c>
      <c r="F164" s="79"/>
      <c r="G164" s="91"/>
      <c r="H164" s="101"/>
    </row>
    <row r="165" spans="1:8" x14ac:dyDescent="0.2">
      <c r="A165" s="105" t="s">
        <v>391</v>
      </c>
      <c r="B165" s="95" t="s">
        <v>35</v>
      </c>
      <c r="C165" s="96">
        <v>60</v>
      </c>
      <c r="D165" s="97">
        <v>33304</v>
      </c>
      <c r="E165" s="6">
        <f t="shared" si="5"/>
        <v>1998240</v>
      </c>
      <c r="F165" s="79"/>
      <c r="G165" s="91"/>
      <c r="H165" s="101"/>
    </row>
    <row r="166" spans="1:8" x14ac:dyDescent="0.2">
      <c r="A166" s="105" t="s">
        <v>392</v>
      </c>
      <c r="B166" s="95" t="s">
        <v>35</v>
      </c>
      <c r="C166" s="96">
        <v>3</v>
      </c>
      <c r="D166" s="97">
        <v>7411</v>
      </c>
      <c r="E166" s="6">
        <f t="shared" si="5"/>
        <v>22233</v>
      </c>
      <c r="F166" s="79"/>
      <c r="G166" s="91"/>
      <c r="H166" s="101"/>
    </row>
    <row r="167" spans="1:8" ht="25.5" x14ac:dyDescent="0.2">
      <c r="A167" s="105" t="s">
        <v>393</v>
      </c>
      <c r="B167" s="95" t="s">
        <v>35</v>
      </c>
      <c r="C167" s="96">
        <v>2</v>
      </c>
      <c r="D167" s="97">
        <v>18151</v>
      </c>
      <c r="E167" s="6">
        <f t="shared" si="5"/>
        <v>36302</v>
      </c>
      <c r="F167" s="79"/>
      <c r="G167" s="91"/>
      <c r="H167" s="101"/>
    </row>
    <row r="168" spans="1:8" ht="25.5" x14ac:dyDescent="0.2">
      <c r="A168" s="105" t="s">
        <v>394</v>
      </c>
      <c r="B168" s="95" t="s">
        <v>35</v>
      </c>
      <c r="C168" s="96">
        <v>3</v>
      </c>
      <c r="D168" s="97">
        <v>15059</v>
      </c>
      <c r="E168" s="6">
        <f t="shared" si="5"/>
        <v>45177</v>
      </c>
      <c r="F168" s="79"/>
      <c r="G168" s="91"/>
      <c r="H168" s="101"/>
    </row>
    <row r="169" spans="1:8" ht="25.5" x14ac:dyDescent="0.2">
      <c r="A169" s="105" t="s">
        <v>395</v>
      </c>
      <c r="B169" s="95" t="s">
        <v>35</v>
      </c>
      <c r="C169" s="96">
        <v>5</v>
      </c>
      <c r="D169" s="97">
        <v>14118</v>
      </c>
      <c r="E169" s="6">
        <f t="shared" si="5"/>
        <v>70590</v>
      </c>
      <c r="F169" s="79"/>
      <c r="G169" s="91"/>
      <c r="H169" s="101"/>
    </row>
    <row r="170" spans="1:8" ht="18.75" customHeight="1" x14ac:dyDescent="0.2">
      <c r="A170" s="105" t="s">
        <v>396</v>
      </c>
      <c r="B170" s="95" t="s">
        <v>35</v>
      </c>
      <c r="C170" s="96">
        <v>1</v>
      </c>
      <c r="D170" s="97">
        <f>58400/1.12</f>
        <v>52142.857142857138</v>
      </c>
      <c r="E170" s="6">
        <f t="shared" si="5"/>
        <v>52142.857142857138</v>
      </c>
      <c r="F170" s="104" t="s">
        <v>397</v>
      </c>
      <c r="G170" s="91"/>
      <c r="H170" s="101"/>
    </row>
    <row r="171" spans="1:8" ht="60" x14ac:dyDescent="0.2">
      <c r="A171" s="105" t="s">
        <v>398</v>
      </c>
      <c r="B171" s="95" t="s">
        <v>35</v>
      </c>
      <c r="C171" s="96">
        <v>1</v>
      </c>
      <c r="D171" s="97">
        <f>90000/1.12</f>
        <v>80357.142857142855</v>
      </c>
      <c r="E171" s="6">
        <f t="shared" si="5"/>
        <v>80357.142857142855</v>
      </c>
      <c r="F171" s="104" t="s">
        <v>399</v>
      </c>
      <c r="G171" s="91"/>
      <c r="H171" s="101"/>
    </row>
    <row r="172" spans="1:8" x14ac:dyDescent="0.2">
      <c r="A172" s="105" t="s">
        <v>153</v>
      </c>
      <c r="B172" s="95" t="s">
        <v>39</v>
      </c>
      <c r="C172" s="96">
        <v>9.2550000000000008</v>
      </c>
      <c r="D172" s="97">
        <v>7857.143</v>
      </c>
      <c r="E172" s="6">
        <f t="shared" si="5"/>
        <v>72717.858465000012</v>
      </c>
      <c r="F172" s="79"/>
      <c r="G172" s="91"/>
      <c r="H172" s="101"/>
    </row>
    <row r="173" spans="1:8" x14ac:dyDescent="0.2">
      <c r="A173" s="105" t="s">
        <v>360</v>
      </c>
      <c r="B173" s="95" t="s">
        <v>8</v>
      </c>
      <c r="C173" s="96">
        <v>1.3860000000000001E-2</v>
      </c>
      <c r="D173" s="97">
        <v>8683100</v>
      </c>
      <c r="E173" s="6">
        <f t="shared" si="5"/>
        <v>120347.766</v>
      </c>
      <c r="F173" s="79"/>
      <c r="G173" s="91"/>
      <c r="H173" s="101"/>
    </row>
    <row r="174" spans="1:8" x14ac:dyDescent="0.2">
      <c r="A174" s="105" t="s">
        <v>154</v>
      </c>
      <c r="B174" s="95" t="s">
        <v>39</v>
      </c>
      <c r="C174" s="96">
        <v>28.25</v>
      </c>
      <c r="D174" s="97">
        <v>8482.1428571428605</v>
      </c>
      <c r="E174" s="6">
        <f t="shared" si="5"/>
        <v>239620.5357142858</v>
      </c>
      <c r="F174" s="79"/>
      <c r="G174" s="91"/>
      <c r="H174" s="101"/>
    </row>
    <row r="175" spans="1:8" x14ac:dyDescent="0.2">
      <c r="A175" s="105" t="s">
        <v>363</v>
      </c>
      <c r="B175" s="95" t="s">
        <v>39</v>
      </c>
      <c r="C175" s="96">
        <v>19.100000000000001</v>
      </c>
      <c r="D175" s="97">
        <v>8482.1428571428605</v>
      </c>
      <c r="E175" s="6">
        <f t="shared" si="5"/>
        <v>162008.92857142864</v>
      </c>
      <c r="F175" s="79"/>
      <c r="G175" s="91"/>
      <c r="H175" s="101"/>
    </row>
    <row r="176" spans="1:8" x14ac:dyDescent="0.2">
      <c r="A176" s="105" t="s">
        <v>361</v>
      </c>
      <c r="B176" s="95" t="s">
        <v>39</v>
      </c>
      <c r="C176" s="96">
        <v>30</v>
      </c>
      <c r="D176" s="97">
        <v>15402</v>
      </c>
      <c r="E176" s="6">
        <f t="shared" si="5"/>
        <v>462060</v>
      </c>
      <c r="F176" s="79"/>
      <c r="G176" s="91"/>
      <c r="H176" s="101"/>
    </row>
    <row r="177" spans="1:8" x14ac:dyDescent="0.2">
      <c r="A177" s="105" t="s">
        <v>67</v>
      </c>
      <c r="B177" s="95" t="s">
        <v>35</v>
      </c>
      <c r="C177" s="96">
        <v>15</v>
      </c>
      <c r="D177" s="97">
        <v>4911</v>
      </c>
      <c r="E177" s="6">
        <f t="shared" si="5"/>
        <v>73665</v>
      </c>
      <c r="F177" s="79"/>
      <c r="G177" s="91"/>
      <c r="H177" s="101"/>
    </row>
    <row r="178" spans="1:8" x14ac:dyDescent="0.2">
      <c r="A178" s="105" t="s">
        <v>365</v>
      </c>
      <c r="B178" s="95" t="s">
        <v>38</v>
      </c>
      <c r="C178" s="96">
        <v>4</v>
      </c>
      <c r="D178" s="97">
        <v>93249</v>
      </c>
      <c r="E178" s="6">
        <f t="shared" si="5"/>
        <v>372996</v>
      </c>
      <c r="F178" s="79"/>
      <c r="G178" s="91"/>
      <c r="H178" s="101"/>
    </row>
    <row r="179" spans="1:8" ht="25.5" x14ac:dyDescent="0.2">
      <c r="A179" s="105" t="s">
        <v>400</v>
      </c>
      <c r="B179" s="95" t="s">
        <v>112</v>
      </c>
      <c r="C179" s="96">
        <v>42</v>
      </c>
      <c r="D179" s="97">
        <v>65250</v>
      </c>
      <c r="E179" s="6">
        <f t="shared" si="5"/>
        <v>2740500</v>
      </c>
      <c r="F179" s="79"/>
      <c r="G179" s="91"/>
      <c r="H179" s="101"/>
    </row>
    <row r="180" spans="1:8" x14ac:dyDescent="0.2">
      <c r="A180" s="105" t="s">
        <v>366</v>
      </c>
      <c r="B180" s="95" t="s">
        <v>38</v>
      </c>
      <c r="C180" s="96">
        <v>157</v>
      </c>
      <c r="D180" s="97">
        <v>3700</v>
      </c>
      <c r="E180" s="6">
        <f t="shared" si="5"/>
        <v>580900</v>
      </c>
      <c r="F180" s="79"/>
      <c r="G180" s="91"/>
      <c r="H180" s="101"/>
    </row>
    <row r="181" spans="1:8" x14ac:dyDescent="0.2">
      <c r="A181" s="105" t="s">
        <v>155</v>
      </c>
      <c r="B181" s="95" t="s">
        <v>38</v>
      </c>
      <c r="C181" s="96">
        <v>150</v>
      </c>
      <c r="D181" s="97">
        <v>8825</v>
      </c>
      <c r="E181" s="6">
        <f t="shared" si="5"/>
        <v>1323750</v>
      </c>
      <c r="F181" s="79"/>
      <c r="G181" s="91"/>
      <c r="H181" s="101"/>
    </row>
    <row r="182" spans="1:8" x14ac:dyDescent="0.2">
      <c r="A182" s="105" t="s">
        <v>401</v>
      </c>
      <c r="B182" s="95" t="s">
        <v>38</v>
      </c>
      <c r="C182" s="96">
        <v>15</v>
      </c>
      <c r="D182" s="97">
        <v>31256.25</v>
      </c>
      <c r="E182" s="6">
        <f t="shared" si="5"/>
        <v>468843.75</v>
      </c>
      <c r="F182" s="79"/>
      <c r="G182" s="91"/>
      <c r="H182" s="101"/>
    </row>
    <row r="183" spans="1:8" x14ac:dyDescent="0.2">
      <c r="A183" s="105" t="s">
        <v>402</v>
      </c>
      <c r="B183" s="95" t="s">
        <v>38</v>
      </c>
      <c r="C183" s="96">
        <v>22</v>
      </c>
      <c r="D183" s="97">
        <v>23694.643</v>
      </c>
      <c r="E183" s="6">
        <f t="shared" si="5"/>
        <v>521282.14600000001</v>
      </c>
      <c r="F183" s="79"/>
      <c r="G183" s="91"/>
      <c r="H183" s="101"/>
    </row>
    <row r="184" spans="1:8" x14ac:dyDescent="0.2">
      <c r="A184" s="105" t="s">
        <v>403</v>
      </c>
      <c r="B184" s="95" t="s">
        <v>38</v>
      </c>
      <c r="C184" s="96">
        <v>120</v>
      </c>
      <c r="D184" s="97">
        <v>18208.929</v>
      </c>
      <c r="E184" s="6">
        <f t="shared" si="5"/>
        <v>2185071.48</v>
      </c>
      <c r="F184" s="79"/>
      <c r="G184" s="91"/>
      <c r="H184" s="101"/>
    </row>
    <row r="185" spans="1:8" x14ac:dyDescent="0.2">
      <c r="A185" s="105" t="s">
        <v>156</v>
      </c>
      <c r="B185" s="95" t="s">
        <v>38</v>
      </c>
      <c r="C185" s="96">
        <v>150</v>
      </c>
      <c r="D185" s="97">
        <v>14058.929</v>
      </c>
      <c r="E185" s="6">
        <f t="shared" si="5"/>
        <v>2108839.35</v>
      </c>
      <c r="F185" s="79"/>
      <c r="G185" s="91"/>
      <c r="H185" s="101"/>
    </row>
    <row r="186" spans="1:8" ht="13.5" customHeight="1" x14ac:dyDescent="0.2">
      <c r="A186" s="105" t="s">
        <v>364</v>
      </c>
      <c r="B186" s="95" t="s">
        <v>35</v>
      </c>
      <c r="C186" s="96">
        <v>2</v>
      </c>
      <c r="D186" s="97">
        <f>882000/1.12</f>
        <v>787499.99999999988</v>
      </c>
      <c r="E186" s="6">
        <f t="shared" si="5"/>
        <v>1574999.9999999998</v>
      </c>
      <c r="F186" s="104" t="s">
        <v>404</v>
      </c>
      <c r="G186" s="91"/>
      <c r="H186" s="101"/>
    </row>
    <row r="187" spans="1:8" ht="31.5" customHeight="1" x14ac:dyDescent="0.2">
      <c r="A187" s="105" t="s">
        <v>405</v>
      </c>
      <c r="B187" s="95" t="s">
        <v>35</v>
      </c>
      <c r="C187" s="96">
        <v>1</v>
      </c>
      <c r="D187" s="97">
        <f>13500000/1.12</f>
        <v>12053571.428571427</v>
      </c>
      <c r="E187" s="6">
        <f t="shared" si="5"/>
        <v>12053571.428571427</v>
      </c>
      <c r="F187" s="104" t="s">
        <v>406</v>
      </c>
      <c r="G187" s="91"/>
      <c r="H187" s="101"/>
    </row>
    <row r="188" spans="1:8" ht="30" customHeight="1" x14ac:dyDescent="0.2">
      <c r="A188" s="105" t="s">
        <v>407</v>
      </c>
      <c r="B188" s="95" t="s">
        <v>35</v>
      </c>
      <c r="C188" s="96">
        <v>2</v>
      </c>
      <c r="D188" s="97">
        <f>4630*131.84</f>
        <v>610419.20000000007</v>
      </c>
      <c r="E188" s="6">
        <f t="shared" si="5"/>
        <v>1220838.4000000001</v>
      </c>
      <c r="F188" s="104" t="s">
        <v>408</v>
      </c>
      <c r="G188" s="91"/>
      <c r="H188" s="101"/>
    </row>
    <row r="189" spans="1:8" x14ac:dyDescent="0.2">
      <c r="A189" s="105" t="s">
        <v>409</v>
      </c>
      <c r="B189" s="95" t="s">
        <v>35</v>
      </c>
      <c r="C189" s="96">
        <v>1</v>
      </c>
      <c r="D189" s="97">
        <v>33482</v>
      </c>
      <c r="E189" s="6">
        <f t="shared" si="5"/>
        <v>33482</v>
      </c>
      <c r="F189" s="79"/>
      <c r="G189" s="91"/>
      <c r="H189" s="101"/>
    </row>
    <row r="190" spans="1:8" x14ac:dyDescent="0.2">
      <c r="A190" s="105" t="s">
        <v>410</v>
      </c>
      <c r="B190" s="95" t="s">
        <v>35</v>
      </c>
      <c r="C190" s="96">
        <v>2</v>
      </c>
      <c r="D190" s="97">
        <v>31250</v>
      </c>
      <c r="E190" s="6">
        <f t="shared" si="5"/>
        <v>62500</v>
      </c>
      <c r="F190" s="79"/>
      <c r="G190" s="91"/>
      <c r="H190" s="101"/>
    </row>
    <row r="191" spans="1:8" x14ac:dyDescent="0.2">
      <c r="A191" s="105" t="s">
        <v>411</v>
      </c>
      <c r="B191" s="95" t="s">
        <v>35</v>
      </c>
      <c r="C191" s="96">
        <v>1</v>
      </c>
      <c r="D191" s="97">
        <v>31250</v>
      </c>
      <c r="E191" s="6">
        <f t="shared" si="5"/>
        <v>31250</v>
      </c>
      <c r="F191" s="79"/>
      <c r="G191" s="91"/>
      <c r="H191" s="101"/>
    </row>
    <row r="192" spans="1:8" ht="13.5" customHeight="1" x14ac:dyDescent="0.2">
      <c r="A192" s="113"/>
      <c r="B192" s="11" t="s">
        <v>5</v>
      </c>
      <c r="C192" s="69"/>
      <c r="D192" s="5"/>
      <c r="E192" s="5">
        <f>SUM(E85:E191)</f>
        <v>114212618.2375513</v>
      </c>
      <c r="F192" s="21"/>
      <c r="G192" s="12"/>
    </row>
    <row r="193" spans="1:7" x14ac:dyDescent="0.2">
      <c r="A193" s="54" t="s">
        <v>6</v>
      </c>
      <c r="B193" s="13" t="s">
        <v>5</v>
      </c>
      <c r="C193" s="71"/>
      <c r="D193" s="14"/>
      <c r="E193" s="76">
        <f>(E192)*0.02</f>
        <v>2284252.364751026</v>
      </c>
      <c r="F193" s="22"/>
      <c r="G193" s="12"/>
    </row>
    <row r="194" spans="1:7" x14ac:dyDescent="0.2">
      <c r="A194" s="54" t="s">
        <v>7</v>
      </c>
      <c r="B194" s="13" t="s">
        <v>5</v>
      </c>
      <c r="C194" s="71"/>
      <c r="D194" s="14"/>
      <c r="E194" s="15">
        <f>F194*0.015</f>
        <v>0</v>
      </c>
      <c r="F194" s="22"/>
      <c r="G194" s="12"/>
    </row>
    <row r="195" spans="1:7" x14ac:dyDescent="0.2">
      <c r="A195" s="54" t="s">
        <v>31</v>
      </c>
      <c r="B195" s="13" t="s">
        <v>5</v>
      </c>
      <c r="C195" s="71"/>
      <c r="D195" s="14"/>
      <c r="E195" s="15">
        <f>(E192-F194)*0.05</f>
        <v>5710630.9118775651</v>
      </c>
      <c r="F195" s="22"/>
      <c r="G195" s="16"/>
    </row>
    <row r="196" spans="1:7" ht="27.75" customHeight="1" x14ac:dyDescent="0.2">
      <c r="A196" s="114"/>
      <c r="B196" s="93" t="s">
        <v>5</v>
      </c>
      <c r="C196" s="72"/>
      <c r="D196" s="17"/>
      <c r="E196" s="93">
        <f>SUM(E192:E195)</f>
        <v>122207501.51417989</v>
      </c>
      <c r="F196" s="16"/>
      <c r="G196" s="16"/>
    </row>
    <row r="197" spans="1:7" x14ac:dyDescent="0.2">
      <c r="A197" s="139"/>
      <c r="B197" s="139"/>
      <c r="C197" s="139"/>
      <c r="D197" s="139"/>
      <c r="E197" s="139"/>
      <c r="F197" s="75"/>
    </row>
    <row r="198" spans="1:7" ht="12" customHeight="1" x14ac:dyDescent="0.2">
      <c r="A198" s="133"/>
      <c r="B198" s="133"/>
      <c r="C198" s="133"/>
      <c r="D198" s="133"/>
      <c r="E198" s="133"/>
      <c r="F198" s="75"/>
    </row>
    <row r="199" spans="1:7" x14ac:dyDescent="0.2">
      <c r="A199" s="77" t="s">
        <v>412</v>
      </c>
      <c r="B199" s="78" t="s">
        <v>35</v>
      </c>
      <c r="C199" s="78">
        <v>1</v>
      </c>
      <c r="D199" s="97">
        <v>1400500</v>
      </c>
      <c r="E199" s="6">
        <f>C199*D199</f>
        <v>1400500</v>
      </c>
      <c r="F199" s="75">
        <v>800000</v>
      </c>
    </row>
    <row r="200" spans="1:7" ht="25.5" x14ac:dyDescent="0.25">
      <c r="A200" s="77" t="s">
        <v>367</v>
      </c>
      <c r="B200" s="78" t="s">
        <v>35</v>
      </c>
      <c r="C200" s="78">
        <v>1</v>
      </c>
      <c r="D200" s="97">
        <f>500000/1.12</f>
        <v>446428.57142857136</v>
      </c>
      <c r="E200" s="6">
        <f t="shared" ref="E200:E206" si="6">C200*D200</f>
        <v>446428.57142857136</v>
      </c>
      <c r="F200" s="106" t="s">
        <v>413</v>
      </c>
    </row>
    <row r="201" spans="1:7" ht="15" x14ac:dyDescent="0.25">
      <c r="A201" s="77" t="s">
        <v>414</v>
      </c>
      <c r="B201" s="78" t="s">
        <v>35</v>
      </c>
      <c r="C201" s="78">
        <v>1</v>
      </c>
      <c r="D201" s="97">
        <f>3099000</f>
        <v>3099000</v>
      </c>
      <c r="E201" s="6">
        <f t="shared" si="6"/>
        <v>3099000</v>
      </c>
      <c r="F201" s="106" t="s">
        <v>415</v>
      </c>
    </row>
    <row r="202" spans="1:7" ht="15" x14ac:dyDescent="0.25">
      <c r="A202" s="77" t="s">
        <v>368</v>
      </c>
      <c r="B202" s="78" t="s">
        <v>120</v>
      </c>
      <c r="C202" s="78">
        <v>1</v>
      </c>
      <c r="D202" s="97">
        <f>300000/1.12</f>
        <v>267857.14285714284</v>
      </c>
      <c r="E202" s="6">
        <f t="shared" si="6"/>
        <v>267857.14285714284</v>
      </c>
      <c r="F202" s="106" t="s">
        <v>416</v>
      </c>
    </row>
    <row r="203" spans="1:7" ht="15" x14ac:dyDescent="0.25">
      <c r="A203" s="77" t="s">
        <v>369</v>
      </c>
      <c r="B203" s="78" t="s">
        <v>120</v>
      </c>
      <c r="C203" s="78">
        <v>1</v>
      </c>
      <c r="D203" s="97">
        <f>300000/1.12</f>
        <v>267857.14285714284</v>
      </c>
      <c r="E203" s="6">
        <f t="shared" si="6"/>
        <v>267857.14285714284</v>
      </c>
      <c r="F203" s="106" t="s">
        <v>416</v>
      </c>
    </row>
    <row r="204" spans="1:7" ht="15" x14ac:dyDescent="0.25">
      <c r="A204" s="77" t="s">
        <v>61</v>
      </c>
      <c r="B204" s="78" t="s">
        <v>370</v>
      </c>
      <c r="C204" s="78">
        <v>1</v>
      </c>
      <c r="D204" s="97">
        <f>800000/1.12</f>
        <v>714285.7142857142</v>
      </c>
      <c r="E204" s="6">
        <f t="shared" si="6"/>
        <v>714285.7142857142</v>
      </c>
      <c r="F204" s="106" t="s">
        <v>417</v>
      </c>
    </row>
    <row r="205" spans="1:7" ht="15" x14ac:dyDescent="0.25">
      <c r="A205" s="77" t="s">
        <v>371</v>
      </c>
      <c r="B205" s="78" t="s">
        <v>370</v>
      </c>
      <c r="C205" s="78">
        <v>1</v>
      </c>
      <c r="D205" s="97">
        <f>1152275</f>
        <v>1152275</v>
      </c>
      <c r="E205" s="6">
        <f t="shared" si="6"/>
        <v>1152275</v>
      </c>
      <c r="F205" s="106" t="s">
        <v>418</v>
      </c>
    </row>
    <row r="206" spans="1:7" ht="15" x14ac:dyDescent="0.25">
      <c r="A206" s="77" t="s">
        <v>372</v>
      </c>
      <c r="B206" s="78" t="s">
        <v>35</v>
      </c>
      <c r="C206" s="78">
        <v>1</v>
      </c>
      <c r="D206" s="97">
        <f>1176000/1.12</f>
        <v>1050000</v>
      </c>
      <c r="E206" s="6">
        <f t="shared" si="6"/>
        <v>1050000</v>
      </c>
      <c r="F206" s="106" t="s">
        <v>419</v>
      </c>
    </row>
    <row r="207" spans="1:7" x14ac:dyDescent="0.2">
      <c r="A207" s="80" t="s">
        <v>77</v>
      </c>
      <c r="B207" s="95" t="s">
        <v>78</v>
      </c>
      <c r="C207" s="96">
        <v>4.5720400000000003</v>
      </c>
      <c r="D207" s="97">
        <v>307485</v>
      </c>
      <c r="E207" s="6">
        <f>C207*D207</f>
        <v>1405833.7194000001</v>
      </c>
    </row>
    <row r="208" spans="1:7" x14ac:dyDescent="0.2">
      <c r="A208" s="80" t="s">
        <v>79</v>
      </c>
      <c r="B208" s="95" t="s">
        <v>78</v>
      </c>
      <c r="C208" s="96">
        <v>5.5681099999999999</v>
      </c>
      <c r="D208" s="97">
        <v>316574</v>
      </c>
      <c r="E208" s="6">
        <f t="shared" ref="E208:E271" si="7">C208*D208</f>
        <v>1762718.8551399999</v>
      </c>
    </row>
    <row r="209" spans="1:5" x14ac:dyDescent="0.2">
      <c r="A209" s="80" t="s">
        <v>80</v>
      </c>
      <c r="B209" s="95" t="s">
        <v>78</v>
      </c>
      <c r="C209" s="96">
        <v>1.5877471999999999</v>
      </c>
      <c r="D209" s="97">
        <v>174065</v>
      </c>
      <c r="E209" s="6">
        <f t="shared" si="7"/>
        <v>276371.21636799996</v>
      </c>
    </row>
    <row r="210" spans="1:5" x14ac:dyDescent="0.2">
      <c r="A210" s="80" t="s">
        <v>81</v>
      </c>
      <c r="B210" s="95" t="s">
        <v>78</v>
      </c>
      <c r="C210" s="96">
        <v>195.5327715</v>
      </c>
      <c r="D210" s="97">
        <v>140201</v>
      </c>
      <c r="E210" s="6">
        <f t="shared" si="7"/>
        <v>27413890.097071499</v>
      </c>
    </row>
    <row r="211" spans="1:5" x14ac:dyDescent="0.2">
      <c r="A211" s="80" t="s">
        <v>209</v>
      </c>
      <c r="B211" s="95" t="s">
        <v>78</v>
      </c>
      <c r="C211" s="96">
        <v>1.8966000000000001</v>
      </c>
      <c r="D211" s="97">
        <v>16041</v>
      </c>
      <c r="E211" s="6">
        <f t="shared" si="7"/>
        <v>30423.3606</v>
      </c>
    </row>
    <row r="212" spans="1:5" x14ac:dyDescent="0.2">
      <c r="A212" s="80" t="s">
        <v>82</v>
      </c>
      <c r="B212" s="95" t="s">
        <v>78</v>
      </c>
      <c r="C212" s="96">
        <v>4.8921099999999997</v>
      </c>
      <c r="D212" s="97">
        <v>150449</v>
      </c>
      <c r="E212" s="6">
        <f t="shared" si="7"/>
        <v>736013.05738999997</v>
      </c>
    </row>
    <row r="213" spans="1:5" x14ac:dyDescent="0.2">
      <c r="A213" s="80" t="s">
        <v>236</v>
      </c>
      <c r="B213" s="95" t="s">
        <v>78</v>
      </c>
      <c r="C213" s="96">
        <v>243.80854640000001</v>
      </c>
      <c r="D213" s="97">
        <v>197517</v>
      </c>
      <c r="E213" s="6">
        <f t="shared" si="7"/>
        <v>48156332.659288801</v>
      </c>
    </row>
    <row r="214" spans="1:5" ht="25.5" x14ac:dyDescent="0.2">
      <c r="A214" s="80" t="s">
        <v>83</v>
      </c>
      <c r="B214" s="95" t="s">
        <v>78</v>
      </c>
      <c r="C214" s="96">
        <v>57.6770128</v>
      </c>
      <c r="D214" s="97">
        <v>269843</v>
      </c>
      <c r="E214" s="6">
        <f t="shared" si="7"/>
        <v>15563738.164990401</v>
      </c>
    </row>
    <row r="215" spans="1:5" x14ac:dyDescent="0.2">
      <c r="A215" s="80" t="s">
        <v>162</v>
      </c>
      <c r="B215" s="95" t="s">
        <v>78</v>
      </c>
      <c r="C215" s="96">
        <v>27.835704</v>
      </c>
      <c r="D215" s="97">
        <v>287778</v>
      </c>
      <c r="E215" s="6">
        <f t="shared" si="7"/>
        <v>8010503.2257120004</v>
      </c>
    </row>
    <row r="216" spans="1:5" x14ac:dyDescent="0.2">
      <c r="A216" s="80" t="s">
        <v>302</v>
      </c>
      <c r="B216" s="95" t="s">
        <v>78</v>
      </c>
      <c r="C216" s="96">
        <v>499.69920000000002</v>
      </c>
      <c r="D216" s="97">
        <v>323961</v>
      </c>
      <c r="E216" s="6">
        <f t="shared" si="7"/>
        <v>161883052.53119999</v>
      </c>
    </row>
    <row r="217" spans="1:5" x14ac:dyDescent="0.2">
      <c r="A217" s="80" t="s">
        <v>163</v>
      </c>
      <c r="B217" s="95" t="s">
        <v>78</v>
      </c>
      <c r="C217" s="96">
        <v>2583.8066739999999</v>
      </c>
      <c r="D217" s="97">
        <v>1592</v>
      </c>
      <c r="E217" s="6">
        <f t="shared" si="7"/>
        <v>4113420.2250079997</v>
      </c>
    </row>
    <row r="218" spans="1:5" x14ac:dyDescent="0.2">
      <c r="A218" s="80" t="s">
        <v>164</v>
      </c>
      <c r="B218" s="95" t="s">
        <v>78</v>
      </c>
      <c r="C218" s="96">
        <v>7.6079999999999997</v>
      </c>
      <c r="D218" s="97">
        <v>965</v>
      </c>
      <c r="E218" s="6">
        <f t="shared" si="7"/>
        <v>7341.7199999999993</v>
      </c>
    </row>
    <row r="219" spans="1:5" x14ac:dyDescent="0.2">
      <c r="A219" s="80" t="s">
        <v>84</v>
      </c>
      <c r="B219" s="95" t="s">
        <v>78</v>
      </c>
      <c r="C219" s="96">
        <v>0.77076</v>
      </c>
      <c r="D219" s="97">
        <v>267</v>
      </c>
      <c r="E219" s="6">
        <f t="shared" si="7"/>
        <v>205.79292000000001</v>
      </c>
    </row>
    <row r="220" spans="1:5" x14ac:dyDescent="0.2">
      <c r="A220" s="80" t="s">
        <v>102</v>
      </c>
      <c r="B220" s="95" t="s">
        <v>78</v>
      </c>
      <c r="C220" s="96">
        <v>97.369865000000004</v>
      </c>
      <c r="D220" s="97">
        <v>1399</v>
      </c>
      <c r="E220" s="6">
        <f t="shared" si="7"/>
        <v>136220.441135</v>
      </c>
    </row>
    <row r="221" spans="1:5" x14ac:dyDescent="0.2">
      <c r="A221" s="80" t="s">
        <v>420</v>
      </c>
      <c r="B221" s="95" t="s">
        <v>78</v>
      </c>
      <c r="C221" s="96">
        <v>77.876860800000003</v>
      </c>
      <c r="D221" s="97">
        <v>32618</v>
      </c>
      <c r="E221" s="6">
        <f t="shared" si="7"/>
        <v>2540187.4455744</v>
      </c>
    </row>
    <row r="222" spans="1:5" x14ac:dyDescent="0.2">
      <c r="A222" s="80" t="s">
        <v>303</v>
      </c>
      <c r="B222" s="95" t="s">
        <v>78</v>
      </c>
      <c r="C222" s="96">
        <v>1.6837800000000001</v>
      </c>
      <c r="D222" s="97">
        <v>171050</v>
      </c>
      <c r="E222" s="6">
        <f t="shared" si="7"/>
        <v>288010.56900000002</v>
      </c>
    </row>
    <row r="223" spans="1:5" x14ac:dyDescent="0.2">
      <c r="A223" s="80" t="s">
        <v>304</v>
      </c>
      <c r="B223" s="95" t="s">
        <v>78</v>
      </c>
      <c r="C223" s="96">
        <v>3.46462</v>
      </c>
      <c r="D223" s="97">
        <v>193205</v>
      </c>
      <c r="E223" s="6">
        <f t="shared" si="7"/>
        <v>669381.90709999995</v>
      </c>
    </row>
    <row r="224" spans="1:5" x14ac:dyDescent="0.2">
      <c r="A224" s="80" t="s">
        <v>421</v>
      </c>
      <c r="B224" s="95" t="s">
        <v>78</v>
      </c>
      <c r="C224" s="96">
        <v>0.24898000000000001</v>
      </c>
      <c r="D224" s="97">
        <v>19815.085404979203</v>
      </c>
      <c r="E224" s="6">
        <f t="shared" si="7"/>
        <v>4933.5599641317222</v>
      </c>
    </row>
    <row r="225" spans="1:5" x14ac:dyDescent="0.2">
      <c r="A225" s="80" t="s">
        <v>305</v>
      </c>
      <c r="B225" s="95" t="s">
        <v>78</v>
      </c>
      <c r="C225" s="96">
        <v>4.0659299999999998</v>
      </c>
      <c r="D225" s="97">
        <v>317837</v>
      </c>
      <c r="E225" s="6">
        <f t="shared" si="7"/>
        <v>1292302.9934099999</v>
      </c>
    </row>
    <row r="226" spans="1:5" ht="25.5" x14ac:dyDescent="0.2">
      <c r="A226" s="80" t="s">
        <v>165</v>
      </c>
      <c r="B226" s="95" t="s">
        <v>78</v>
      </c>
      <c r="C226" s="96">
        <v>3.4264000000000001</v>
      </c>
      <c r="D226" s="97">
        <v>152202</v>
      </c>
      <c r="E226" s="6">
        <f t="shared" si="7"/>
        <v>521504.93280000001</v>
      </c>
    </row>
    <row r="227" spans="1:5" ht="25.5" x14ac:dyDescent="0.2">
      <c r="A227" s="80" t="s">
        <v>165</v>
      </c>
      <c r="B227" s="95" t="s">
        <v>78</v>
      </c>
      <c r="C227" s="96">
        <v>178.64784700000001</v>
      </c>
      <c r="D227" s="97">
        <v>152202</v>
      </c>
      <c r="E227" s="6">
        <f t="shared" si="7"/>
        <v>27190559.609094001</v>
      </c>
    </row>
    <row r="228" spans="1:5" x14ac:dyDescent="0.2">
      <c r="A228" s="80" t="s">
        <v>166</v>
      </c>
      <c r="B228" s="95" t="s">
        <v>78</v>
      </c>
      <c r="C228" s="96">
        <v>175.96142750000001</v>
      </c>
      <c r="D228" s="97">
        <v>187968</v>
      </c>
      <c r="E228" s="6">
        <f t="shared" si="7"/>
        <v>33075117.604320001</v>
      </c>
    </row>
    <row r="229" spans="1:5" x14ac:dyDescent="0.2">
      <c r="A229" s="80" t="s">
        <v>237</v>
      </c>
      <c r="B229" s="95" t="s">
        <v>78</v>
      </c>
      <c r="C229" s="96">
        <v>0.22083800000000001</v>
      </c>
      <c r="D229" s="97">
        <v>134435</v>
      </c>
      <c r="E229" s="6">
        <f t="shared" si="7"/>
        <v>29688.356530000001</v>
      </c>
    </row>
    <row r="230" spans="1:5" x14ac:dyDescent="0.2">
      <c r="A230" s="80" t="s">
        <v>300</v>
      </c>
      <c r="B230" s="95" t="s">
        <v>78</v>
      </c>
      <c r="C230" s="96">
        <v>5.0573300000000003</v>
      </c>
      <c r="D230" s="97">
        <v>183862</v>
      </c>
      <c r="E230" s="6">
        <f t="shared" si="7"/>
        <v>929850.80846000009</v>
      </c>
    </row>
    <row r="231" spans="1:5" x14ac:dyDescent="0.2">
      <c r="A231" s="80" t="s">
        <v>167</v>
      </c>
      <c r="B231" s="95" t="s">
        <v>78</v>
      </c>
      <c r="C231" s="96">
        <v>35.8179795</v>
      </c>
      <c r="D231" s="97">
        <v>239461</v>
      </c>
      <c r="E231" s="6">
        <f t="shared" si="7"/>
        <v>8577009.1890494991</v>
      </c>
    </row>
    <row r="232" spans="1:5" ht="25.5" x14ac:dyDescent="0.2">
      <c r="A232" s="80" t="s">
        <v>168</v>
      </c>
      <c r="B232" s="95" t="s">
        <v>78</v>
      </c>
      <c r="C232" s="96">
        <v>61.975552</v>
      </c>
      <c r="D232" s="97">
        <v>299717</v>
      </c>
      <c r="E232" s="6">
        <f t="shared" si="7"/>
        <v>18575126.518784001</v>
      </c>
    </row>
    <row r="233" spans="1:5" x14ac:dyDescent="0.2">
      <c r="A233" s="80" t="s">
        <v>238</v>
      </c>
      <c r="B233" s="95" t="s">
        <v>78</v>
      </c>
      <c r="C233" s="96">
        <v>272.62292000000002</v>
      </c>
      <c r="D233" s="97">
        <v>236938</v>
      </c>
      <c r="E233" s="6">
        <f t="shared" si="7"/>
        <v>64594729.418960005</v>
      </c>
    </row>
    <row r="234" spans="1:5" x14ac:dyDescent="0.2">
      <c r="A234" s="80" t="s">
        <v>239</v>
      </c>
      <c r="B234" s="95" t="s">
        <v>78</v>
      </c>
      <c r="C234" s="96">
        <v>103.16386799999999</v>
      </c>
      <c r="D234" s="97">
        <v>277531</v>
      </c>
      <c r="E234" s="6">
        <f t="shared" si="7"/>
        <v>28631171.449907999</v>
      </c>
    </row>
    <row r="235" spans="1:5" x14ac:dyDescent="0.2">
      <c r="A235" s="80" t="s">
        <v>240</v>
      </c>
      <c r="B235" s="95" t="s">
        <v>78</v>
      </c>
      <c r="C235" s="96">
        <v>3174.4587999999999</v>
      </c>
      <c r="D235" s="97">
        <v>480123</v>
      </c>
      <c r="E235" s="6">
        <f t="shared" si="7"/>
        <v>1524130682.4324</v>
      </c>
    </row>
    <row r="236" spans="1:5" x14ac:dyDescent="0.2">
      <c r="A236" s="80" t="s">
        <v>241</v>
      </c>
      <c r="B236" s="95" t="s">
        <v>78</v>
      </c>
      <c r="C236" s="96">
        <v>38.460645999999997</v>
      </c>
      <c r="D236" s="97">
        <v>280822</v>
      </c>
      <c r="E236" s="6">
        <f t="shared" si="7"/>
        <v>10800595.531011999</v>
      </c>
    </row>
    <row r="237" spans="1:5" x14ac:dyDescent="0.2">
      <c r="A237" s="80" t="s">
        <v>169</v>
      </c>
      <c r="B237" s="95" t="s">
        <v>78</v>
      </c>
      <c r="C237" s="96">
        <v>357.08615700000001</v>
      </c>
      <c r="D237" s="97">
        <v>6311</v>
      </c>
      <c r="E237" s="6">
        <f t="shared" si="7"/>
        <v>2253570.736827</v>
      </c>
    </row>
    <row r="238" spans="1:5" x14ac:dyDescent="0.2">
      <c r="A238" s="80" t="s">
        <v>422</v>
      </c>
      <c r="B238" s="95" t="s">
        <v>78</v>
      </c>
      <c r="C238" s="96">
        <v>3.26</v>
      </c>
      <c r="D238" s="97">
        <v>119476.6</v>
      </c>
      <c r="E238" s="6">
        <f t="shared" si="7"/>
        <v>389493.71600000001</v>
      </c>
    </row>
    <row r="239" spans="1:5" x14ac:dyDescent="0.2">
      <c r="A239" s="80" t="s">
        <v>242</v>
      </c>
      <c r="B239" s="95" t="s">
        <v>78</v>
      </c>
      <c r="C239" s="96">
        <v>4.4572500000000002</v>
      </c>
      <c r="D239" s="97">
        <v>4663</v>
      </c>
      <c r="E239" s="6">
        <f t="shared" si="7"/>
        <v>20784.156750000002</v>
      </c>
    </row>
    <row r="240" spans="1:5" x14ac:dyDescent="0.2">
      <c r="A240" s="80" t="s">
        <v>423</v>
      </c>
      <c r="B240" s="95" t="s">
        <v>78</v>
      </c>
      <c r="C240" s="96">
        <v>2.64</v>
      </c>
      <c r="D240" s="97">
        <v>261350</v>
      </c>
      <c r="E240" s="6">
        <f t="shared" si="7"/>
        <v>689964</v>
      </c>
    </row>
    <row r="241" spans="1:5" x14ac:dyDescent="0.2">
      <c r="A241" s="80" t="s">
        <v>85</v>
      </c>
      <c r="B241" s="95" t="s">
        <v>78</v>
      </c>
      <c r="C241" s="96">
        <v>125.061663</v>
      </c>
      <c r="D241" s="97">
        <v>195230</v>
      </c>
      <c r="E241" s="6">
        <f t="shared" si="7"/>
        <v>24415788.467489999</v>
      </c>
    </row>
    <row r="242" spans="1:5" x14ac:dyDescent="0.2">
      <c r="A242" s="80" t="s">
        <v>171</v>
      </c>
      <c r="B242" s="95" t="s">
        <v>78</v>
      </c>
      <c r="C242" s="96">
        <v>3.3302610000000001</v>
      </c>
      <c r="D242" s="97">
        <v>1954</v>
      </c>
      <c r="E242" s="6">
        <f t="shared" si="7"/>
        <v>6507.3299940000006</v>
      </c>
    </row>
    <row r="243" spans="1:5" ht="25.5" x14ac:dyDescent="0.2">
      <c r="A243" s="80" t="s">
        <v>243</v>
      </c>
      <c r="B243" s="95" t="s">
        <v>78</v>
      </c>
      <c r="C243" s="96">
        <v>1.787792</v>
      </c>
      <c r="D243" s="97">
        <v>12498</v>
      </c>
      <c r="E243" s="6">
        <f t="shared" si="7"/>
        <v>22343.824415999999</v>
      </c>
    </row>
    <row r="244" spans="1:5" x14ac:dyDescent="0.2">
      <c r="A244" s="80" t="s">
        <v>312</v>
      </c>
      <c r="B244" s="95" t="s">
        <v>78</v>
      </c>
      <c r="C244" s="96">
        <v>0.20199998</v>
      </c>
      <c r="D244" s="97">
        <v>12559</v>
      </c>
      <c r="E244" s="6">
        <f t="shared" si="7"/>
        <v>2536.9177488199998</v>
      </c>
    </row>
    <row r="245" spans="1:5" x14ac:dyDescent="0.2">
      <c r="A245" s="80" t="s">
        <v>244</v>
      </c>
      <c r="B245" s="95" t="s">
        <v>78</v>
      </c>
      <c r="C245" s="96">
        <v>17.831327999999999</v>
      </c>
      <c r="D245" s="97">
        <v>12707</v>
      </c>
      <c r="E245" s="6">
        <f t="shared" si="7"/>
        <v>226582.68489599999</v>
      </c>
    </row>
    <row r="246" spans="1:5" x14ac:dyDescent="0.2">
      <c r="A246" s="80" t="s">
        <v>172</v>
      </c>
      <c r="B246" s="95" t="s">
        <v>78</v>
      </c>
      <c r="C246" s="96">
        <v>6.62514</v>
      </c>
      <c r="D246" s="97">
        <v>16353</v>
      </c>
      <c r="E246" s="6">
        <f t="shared" si="7"/>
        <v>108340.91442</v>
      </c>
    </row>
    <row r="247" spans="1:5" x14ac:dyDescent="0.2">
      <c r="A247" s="80" t="s">
        <v>173</v>
      </c>
      <c r="B247" s="95" t="s">
        <v>78</v>
      </c>
      <c r="C247" s="96">
        <v>56.218559999999997</v>
      </c>
      <c r="D247" s="97">
        <v>27826</v>
      </c>
      <c r="E247" s="6">
        <f t="shared" si="7"/>
        <v>1564337.65056</v>
      </c>
    </row>
    <row r="248" spans="1:5" x14ac:dyDescent="0.2">
      <c r="A248" s="80" t="s">
        <v>232</v>
      </c>
      <c r="B248" s="95" t="s">
        <v>78</v>
      </c>
      <c r="C248" s="96">
        <v>11.73204</v>
      </c>
      <c r="D248" s="97">
        <v>1349</v>
      </c>
      <c r="E248" s="6">
        <f t="shared" si="7"/>
        <v>15826.52196</v>
      </c>
    </row>
    <row r="249" spans="1:5" x14ac:dyDescent="0.2">
      <c r="A249" s="80" t="s">
        <v>245</v>
      </c>
      <c r="B249" s="95" t="s">
        <v>78</v>
      </c>
      <c r="C249" s="96">
        <v>1.2175480000000001</v>
      </c>
      <c r="D249" s="97">
        <v>2211</v>
      </c>
      <c r="E249" s="6">
        <f t="shared" si="7"/>
        <v>2691.9986280000003</v>
      </c>
    </row>
    <row r="250" spans="1:5" x14ac:dyDescent="0.2">
      <c r="A250" s="80" t="s">
        <v>174</v>
      </c>
      <c r="B250" s="95" t="s">
        <v>78</v>
      </c>
      <c r="C250" s="96">
        <v>1.5825994999999999</v>
      </c>
      <c r="D250" s="97">
        <v>1349</v>
      </c>
      <c r="E250" s="6">
        <f t="shared" si="7"/>
        <v>2134.9267255</v>
      </c>
    </row>
    <row r="251" spans="1:5" x14ac:dyDescent="0.2">
      <c r="A251" s="80" t="s">
        <v>246</v>
      </c>
      <c r="B251" s="95" t="s">
        <v>78</v>
      </c>
      <c r="C251" s="96">
        <v>18.46096</v>
      </c>
      <c r="D251" s="97">
        <v>4378</v>
      </c>
      <c r="E251" s="6">
        <f t="shared" si="7"/>
        <v>80822.082880000002</v>
      </c>
    </row>
    <row r="252" spans="1:5" x14ac:dyDescent="0.2">
      <c r="A252" s="80" t="s">
        <v>234</v>
      </c>
      <c r="B252" s="95" t="s">
        <v>78</v>
      </c>
      <c r="C252" s="96">
        <v>254.27359999999999</v>
      </c>
      <c r="D252" s="97">
        <v>39075</v>
      </c>
      <c r="E252" s="6">
        <f t="shared" si="7"/>
        <v>9935740.9199999999</v>
      </c>
    </row>
    <row r="253" spans="1:5" x14ac:dyDescent="0.2">
      <c r="A253" s="80" t="s">
        <v>306</v>
      </c>
      <c r="B253" s="95" t="s">
        <v>78</v>
      </c>
      <c r="C253" s="96">
        <v>798.82</v>
      </c>
      <c r="D253" s="97">
        <v>23909</v>
      </c>
      <c r="E253" s="6">
        <f t="shared" si="7"/>
        <v>19098987.380000003</v>
      </c>
    </row>
    <row r="254" spans="1:5" x14ac:dyDescent="0.2">
      <c r="A254" s="80" t="s">
        <v>247</v>
      </c>
      <c r="B254" s="95" t="s">
        <v>78</v>
      </c>
      <c r="C254" s="96">
        <v>2.3941780000000001</v>
      </c>
      <c r="D254" s="97">
        <v>1592</v>
      </c>
      <c r="E254" s="6">
        <f t="shared" si="7"/>
        <v>3811.5313760000004</v>
      </c>
    </row>
    <row r="255" spans="1:5" x14ac:dyDescent="0.2">
      <c r="A255" s="80" t="s">
        <v>424</v>
      </c>
      <c r="B255" s="95" t="s">
        <v>78</v>
      </c>
      <c r="C255" s="96">
        <v>77.876860800000003</v>
      </c>
      <c r="D255" s="97">
        <v>197061</v>
      </c>
      <c r="E255" s="6">
        <f t="shared" si="7"/>
        <v>15346492.0661088</v>
      </c>
    </row>
    <row r="256" spans="1:5" x14ac:dyDescent="0.2">
      <c r="A256" s="80" t="s">
        <v>175</v>
      </c>
      <c r="B256" s="95" t="s">
        <v>78</v>
      </c>
      <c r="C256" s="96">
        <v>155.276588</v>
      </c>
      <c r="D256" s="97">
        <v>1270</v>
      </c>
      <c r="E256" s="6">
        <f t="shared" si="7"/>
        <v>197201.26676</v>
      </c>
    </row>
    <row r="257" spans="1:5" x14ac:dyDescent="0.2">
      <c r="A257" s="80" t="s">
        <v>307</v>
      </c>
      <c r="B257" s="95" t="s">
        <v>78</v>
      </c>
      <c r="C257" s="96">
        <v>658.25760000000002</v>
      </c>
      <c r="D257" s="97">
        <v>116033.71796101122</v>
      </c>
      <c r="E257" s="6">
        <f t="shared" si="7"/>
        <v>76380076.704092145</v>
      </c>
    </row>
    <row r="258" spans="1:5" x14ac:dyDescent="0.2">
      <c r="A258" s="80" t="s">
        <v>215</v>
      </c>
      <c r="B258" s="95" t="s">
        <v>78</v>
      </c>
      <c r="C258" s="96">
        <v>0.12876000000000001</v>
      </c>
      <c r="D258" s="97">
        <v>55100</v>
      </c>
      <c r="E258" s="6">
        <f t="shared" si="7"/>
        <v>7094.6760000000004</v>
      </c>
    </row>
    <row r="259" spans="1:5" ht="25.5" x14ac:dyDescent="0.2">
      <c r="A259" s="80" t="s">
        <v>248</v>
      </c>
      <c r="B259" s="95" t="s">
        <v>78</v>
      </c>
      <c r="C259" s="96">
        <v>347.52553799999998</v>
      </c>
      <c r="D259" s="97">
        <v>242599</v>
      </c>
      <c r="E259" s="6">
        <f t="shared" si="7"/>
        <v>84309347.993261993</v>
      </c>
    </row>
    <row r="260" spans="1:5" x14ac:dyDescent="0.2">
      <c r="A260" s="80" t="s">
        <v>108</v>
      </c>
      <c r="B260" s="95" t="s">
        <v>78</v>
      </c>
      <c r="C260" s="96">
        <v>715.74286600000005</v>
      </c>
      <c r="D260" s="97">
        <v>6858</v>
      </c>
      <c r="E260" s="6">
        <f t="shared" si="7"/>
        <v>4908564.5750280004</v>
      </c>
    </row>
    <row r="261" spans="1:5" x14ac:dyDescent="0.2">
      <c r="A261" s="80" t="s">
        <v>249</v>
      </c>
      <c r="B261" s="95" t="s">
        <v>250</v>
      </c>
      <c r="C261" s="96">
        <v>3.1395599999999999</v>
      </c>
      <c r="D261" s="97">
        <v>145261</v>
      </c>
      <c r="E261" s="6">
        <f t="shared" si="7"/>
        <v>456055.62516</v>
      </c>
    </row>
    <row r="262" spans="1:5" x14ac:dyDescent="0.2">
      <c r="A262" s="80" t="s">
        <v>235</v>
      </c>
      <c r="B262" s="95" t="s">
        <v>78</v>
      </c>
      <c r="C262" s="96">
        <v>41.358600000000003</v>
      </c>
      <c r="D262" s="97">
        <v>1217</v>
      </c>
      <c r="E262" s="6">
        <f t="shared" si="7"/>
        <v>50333.4162</v>
      </c>
    </row>
    <row r="263" spans="1:5" ht="25.5" x14ac:dyDescent="0.2">
      <c r="A263" s="80" t="s">
        <v>251</v>
      </c>
      <c r="B263" s="95" t="s">
        <v>78</v>
      </c>
      <c r="C263" s="96">
        <v>225.470418</v>
      </c>
      <c r="D263" s="97">
        <v>242599</v>
      </c>
      <c r="E263" s="6">
        <f t="shared" si="7"/>
        <v>54698897.936381996</v>
      </c>
    </row>
    <row r="264" spans="1:5" x14ac:dyDescent="0.2">
      <c r="A264" s="80" t="s">
        <v>176</v>
      </c>
      <c r="B264" s="95" t="s">
        <v>78</v>
      </c>
      <c r="C264" s="96">
        <v>136.87379999999999</v>
      </c>
      <c r="D264" s="97">
        <v>13088</v>
      </c>
      <c r="E264" s="6">
        <f t="shared" si="7"/>
        <v>1791404.2943999998</v>
      </c>
    </row>
    <row r="265" spans="1:5" x14ac:dyDescent="0.2">
      <c r="A265" s="80" t="s">
        <v>109</v>
      </c>
      <c r="B265" s="95" t="s">
        <v>78</v>
      </c>
      <c r="C265" s="96">
        <v>10.785394999999999</v>
      </c>
      <c r="D265" s="97">
        <v>106655</v>
      </c>
      <c r="E265" s="6">
        <f t="shared" si="7"/>
        <v>1150316.303725</v>
      </c>
    </row>
    <row r="266" spans="1:5" x14ac:dyDescent="0.2">
      <c r="A266" s="80" t="s">
        <v>109</v>
      </c>
      <c r="B266" s="95" t="s">
        <v>78</v>
      </c>
      <c r="C266" s="96">
        <v>155.77323949999999</v>
      </c>
      <c r="D266" s="97">
        <v>106655</v>
      </c>
      <c r="E266" s="6">
        <f t="shared" si="7"/>
        <v>16613994.858872499</v>
      </c>
    </row>
    <row r="267" spans="1:5" x14ac:dyDescent="0.2">
      <c r="A267" s="80" t="s">
        <v>249</v>
      </c>
      <c r="B267" s="95" t="s">
        <v>78</v>
      </c>
      <c r="C267" s="96">
        <v>12.709709999999999</v>
      </c>
      <c r="D267" s="97">
        <v>145261</v>
      </c>
      <c r="E267" s="6">
        <f t="shared" si="7"/>
        <v>1846225.1843099999</v>
      </c>
    </row>
    <row r="268" spans="1:5" x14ac:dyDescent="0.2">
      <c r="A268" s="80" t="s">
        <v>177</v>
      </c>
      <c r="B268" s="95" t="s">
        <v>78</v>
      </c>
      <c r="C268" s="96">
        <v>128.416898</v>
      </c>
      <c r="D268" s="97">
        <v>1586</v>
      </c>
      <c r="E268" s="6">
        <f t="shared" si="7"/>
        <v>203669.200228</v>
      </c>
    </row>
    <row r="269" spans="1:5" x14ac:dyDescent="0.2">
      <c r="A269" s="80" t="s">
        <v>252</v>
      </c>
      <c r="B269" s="95" t="s">
        <v>78</v>
      </c>
      <c r="C269" s="96">
        <v>205.3107</v>
      </c>
      <c r="D269" s="97">
        <v>14047</v>
      </c>
      <c r="E269" s="6">
        <f t="shared" si="7"/>
        <v>2883999.4029000001</v>
      </c>
    </row>
    <row r="270" spans="1:5" ht="25.5" x14ac:dyDescent="0.2">
      <c r="A270" s="80" t="s">
        <v>253</v>
      </c>
      <c r="B270" s="95" t="s">
        <v>78</v>
      </c>
      <c r="C270" s="96">
        <v>15.797040000000001</v>
      </c>
      <c r="D270" s="97">
        <v>299717</v>
      </c>
      <c r="E270" s="6">
        <f t="shared" si="7"/>
        <v>4734641.4376800004</v>
      </c>
    </row>
    <row r="271" spans="1:5" x14ac:dyDescent="0.2">
      <c r="A271" s="80" t="s">
        <v>86</v>
      </c>
      <c r="B271" s="95" t="s">
        <v>78</v>
      </c>
      <c r="C271" s="96">
        <v>0.38538</v>
      </c>
      <c r="D271" s="97">
        <v>65585</v>
      </c>
      <c r="E271" s="6">
        <f t="shared" si="7"/>
        <v>25275.147300000001</v>
      </c>
    </row>
    <row r="272" spans="1:5" x14ac:dyDescent="0.2">
      <c r="A272" s="80" t="s">
        <v>87</v>
      </c>
      <c r="B272" s="95" t="s">
        <v>78</v>
      </c>
      <c r="C272" s="96">
        <v>7.6870799999999999</v>
      </c>
      <c r="D272" s="97">
        <v>312856</v>
      </c>
      <c r="E272" s="6">
        <f t="shared" ref="E272:E286" si="8">C272*D272</f>
        <v>2404949.10048</v>
      </c>
    </row>
    <row r="273" spans="1:5" x14ac:dyDescent="0.2">
      <c r="A273" s="80" t="s">
        <v>88</v>
      </c>
      <c r="B273" s="95" t="s">
        <v>78</v>
      </c>
      <c r="C273" s="96">
        <v>0.72311999999999999</v>
      </c>
      <c r="D273" s="97">
        <v>308718</v>
      </c>
      <c r="E273" s="6">
        <f t="shared" si="8"/>
        <v>223240.16016</v>
      </c>
    </row>
    <row r="274" spans="1:5" x14ac:dyDescent="0.2">
      <c r="A274" s="80" t="s">
        <v>111</v>
      </c>
      <c r="B274" s="95" t="s">
        <v>78</v>
      </c>
      <c r="C274" s="96">
        <v>141.12</v>
      </c>
      <c r="D274" s="97">
        <v>1682</v>
      </c>
      <c r="E274" s="6">
        <f t="shared" si="8"/>
        <v>237363.84</v>
      </c>
    </row>
    <row r="275" spans="1:5" x14ac:dyDescent="0.2">
      <c r="A275" s="80" t="s">
        <v>254</v>
      </c>
      <c r="B275" s="95" t="s">
        <v>78</v>
      </c>
      <c r="C275" s="96">
        <v>17.564191999999998</v>
      </c>
      <c r="D275" s="97">
        <v>13638</v>
      </c>
      <c r="E275" s="6">
        <f t="shared" si="8"/>
        <v>239540.45049599998</v>
      </c>
    </row>
    <row r="276" spans="1:5" x14ac:dyDescent="0.2">
      <c r="A276" s="80" t="s">
        <v>178</v>
      </c>
      <c r="B276" s="95" t="s">
        <v>78</v>
      </c>
      <c r="C276" s="96">
        <v>36.668187000000003</v>
      </c>
      <c r="D276" s="97">
        <v>146184.1173868544</v>
      </c>
      <c r="E276" s="6">
        <f t="shared" si="8"/>
        <v>5360306.5527711287</v>
      </c>
    </row>
    <row r="277" spans="1:5" x14ac:dyDescent="0.2">
      <c r="A277" s="80" t="s">
        <v>179</v>
      </c>
      <c r="B277" s="95" t="s">
        <v>78</v>
      </c>
      <c r="C277" s="96">
        <v>694.92578700000001</v>
      </c>
      <c r="D277" s="97">
        <v>12043.407886540805</v>
      </c>
      <c r="E277" s="6">
        <f t="shared" si="8"/>
        <v>8369274.7037163759</v>
      </c>
    </row>
    <row r="278" spans="1:5" ht="25.5" x14ac:dyDescent="0.2">
      <c r="A278" s="80" t="s">
        <v>89</v>
      </c>
      <c r="B278" s="95" t="s">
        <v>78</v>
      </c>
      <c r="C278" s="96">
        <v>9.4948800000000002</v>
      </c>
      <c r="D278" s="97">
        <v>220269</v>
      </c>
      <c r="E278" s="6">
        <f t="shared" si="8"/>
        <v>2091427.72272</v>
      </c>
    </row>
    <row r="279" spans="1:5" x14ac:dyDescent="0.2">
      <c r="A279" s="80" t="s">
        <v>90</v>
      </c>
      <c r="B279" s="95" t="s">
        <v>78</v>
      </c>
      <c r="C279" s="96">
        <v>4.5720400000000003</v>
      </c>
      <c r="D279" s="97">
        <v>740903</v>
      </c>
      <c r="E279" s="6">
        <f t="shared" si="8"/>
        <v>3387438.1521200002</v>
      </c>
    </row>
    <row r="280" spans="1:5" x14ac:dyDescent="0.2">
      <c r="A280" s="80" t="s">
        <v>232</v>
      </c>
      <c r="B280" s="95" t="s">
        <v>78</v>
      </c>
      <c r="C280" s="96">
        <v>0.53459999999999996</v>
      </c>
      <c r="D280" s="97">
        <v>1349</v>
      </c>
      <c r="E280" s="6">
        <f t="shared" si="8"/>
        <v>721.17539999999997</v>
      </c>
    </row>
    <row r="281" spans="1:5" ht="25.5" x14ac:dyDescent="0.2">
      <c r="A281" s="80" t="s">
        <v>91</v>
      </c>
      <c r="B281" s="95" t="s">
        <v>78</v>
      </c>
      <c r="C281" s="96">
        <v>4.9464800000000002</v>
      </c>
      <c r="D281" s="97">
        <v>169356</v>
      </c>
      <c r="E281" s="6">
        <f t="shared" si="8"/>
        <v>837716.06688000006</v>
      </c>
    </row>
    <row r="282" spans="1:5" ht="25.5" x14ac:dyDescent="0.2">
      <c r="A282" s="80" t="s">
        <v>92</v>
      </c>
      <c r="B282" s="95" t="s">
        <v>78</v>
      </c>
      <c r="C282" s="96">
        <v>2.2002199999999998</v>
      </c>
      <c r="D282" s="97">
        <v>220269</v>
      </c>
      <c r="E282" s="6">
        <f t="shared" si="8"/>
        <v>484640.25917999999</v>
      </c>
    </row>
    <row r="283" spans="1:5" ht="25.5" x14ac:dyDescent="0.2">
      <c r="A283" s="80" t="s">
        <v>93</v>
      </c>
      <c r="B283" s="95" t="s">
        <v>78</v>
      </c>
      <c r="C283" s="96">
        <v>2.4893000000000001</v>
      </c>
      <c r="D283" s="97">
        <v>312856</v>
      </c>
      <c r="E283" s="6">
        <f t="shared" si="8"/>
        <v>778792.44079999998</v>
      </c>
    </row>
    <row r="284" spans="1:5" x14ac:dyDescent="0.2">
      <c r="A284" s="80" t="s">
        <v>425</v>
      </c>
      <c r="B284" s="95" t="s">
        <v>78</v>
      </c>
      <c r="C284" s="96">
        <v>12.6092</v>
      </c>
      <c r="D284" s="97">
        <v>152145.5</v>
      </c>
      <c r="E284" s="6">
        <f t="shared" si="8"/>
        <v>1918433.0385999999</v>
      </c>
    </row>
    <row r="285" spans="1:5" x14ac:dyDescent="0.2">
      <c r="A285" s="80" t="s">
        <v>94</v>
      </c>
      <c r="B285" s="95" t="s">
        <v>78</v>
      </c>
      <c r="C285" s="96">
        <v>529.43655813999999</v>
      </c>
      <c r="D285" s="97">
        <v>307485</v>
      </c>
      <c r="E285" s="6">
        <f t="shared" si="8"/>
        <v>162793800.07967791</v>
      </c>
    </row>
    <row r="286" spans="1:5" x14ac:dyDescent="0.2">
      <c r="A286" s="80" t="s">
        <v>426</v>
      </c>
      <c r="B286" s="95" t="s">
        <v>78</v>
      </c>
      <c r="C286" s="96">
        <v>4.8921099999999997</v>
      </c>
      <c r="D286" s="97">
        <v>630089</v>
      </c>
      <c r="E286" s="6">
        <f t="shared" si="8"/>
        <v>3082464.6977899997</v>
      </c>
    </row>
    <row r="287" spans="1:5" ht="12.75" customHeight="1" x14ac:dyDescent="0.2">
      <c r="A287" s="113"/>
      <c r="B287" s="92" t="s">
        <v>5</v>
      </c>
      <c r="C287" s="70"/>
      <c r="D287" s="8"/>
      <c r="E287" s="9">
        <f>SUM(E207:E286)</f>
        <v>2508000881.6824617</v>
      </c>
    </row>
    <row r="288" spans="1:5" x14ac:dyDescent="0.2">
      <c r="A288" s="134"/>
      <c r="B288" s="134"/>
      <c r="C288" s="134"/>
      <c r="D288" s="134"/>
      <c r="E288" s="134"/>
    </row>
    <row r="289" spans="1:5" ht="12.75" customHeight="1" x14ac:dyDescent="0.2">
      <c r="A289" s="133"/>
      <c r="B289" s="133"/>
      <c r="C289" s="133"/>
      <c r="D289" s="133"/>
      <c r="E289" s="133"/>
    </row>
    <row r="290" spans="1:5" x14ac:dyDescent="0.2">
      <c r="A290" s="80" t="s">
        <v>427</v>
      </c>
      <c r="B290" s="95" t="s">
        <v>95</v>
      </c>
      <c r="C290" s="96">
        <v>222.72963999999999</v>
      </c>
      <c r="D290" s="97">
        <v>611471</v>
      </c>
      <c r="E290" s="6">
        <f t="shared" ref="E290:E353" si="9">C290*D290</f>
        <v>136192715.70043999</v>
      </c>
    </row>
    <row r="291" spans="1:5" x14ac:dyDescent="0.2">
      <c r="A291" s="80" t="s">
        <v>428</v>
      </c>
      <c r="B291" s="95" t="s">
        <v>95</v>
      </c>
      <c r="C291" s="96">
        <v>84.072400000000002</v>
      </c>
      <c r="D291" s="97">
        <v>496352</v>
      </c>
      <c r="E291" s="6">
        <f t="shared" si="9"/>
        <v>41729503.884800002</v>
      </c>
    </row>
    <row r="292" spans="1:5" x14ac:dyDescent="0.2">
      <c r="A292" s="80" t="s">
        <v>255</v>
      </c>
      <c r="B292" s="95" t="s">
        <v>97</v>
      </c>
      <c r="C292" s="98">
        <v>338.66674999999998</v>
      </c>
      <c r="D292" s="97">
        <v>450893</v>
      </c>
      <c r="E292" s="6">
        <f t="shared" si="9"/>
        <v>152702466.90774998</v>
      </c>
    </row>
    <row r="293" spans="1:5" x14ac:dyDescent="0.2">
      <c r="A293" s="80" t="s">
        <v>217</v>
      </c>
      <c r="B293" s="95" t="s">
        <v>97</v>
      </c>
      <c r="C293" s="98">
        <v>16.167000000000002</v>
      </c>
      <c r="D293" s="97">
        <v>482143</v>
      </c>
      <c r="E293" s="6">
        <f t="shared" si="9"/>
        <v>7794805.881000001</v>
      </c>
    </row>
    <row r="294" spans="1:5" x14ac:dyDescent="0.2">
      <c r="A294" s="80" t="s">
        <v>257</v>
      </c>
      <c r="B294" s="95" t="s">
        <v>97</v>
      </c>
      <c r="C294" s="98">
        <v>10.657500000000001</v>
      </c>
      <c r="D294" s="97">
        <v>553571</v>
      </c>
      <c r="E294" s="6">
        <f t="shared" si="9"/>
        <v>5899682.9325000001</v>
      </c>
    </row>
    <row r="295" spans="1:5" x14ac:dyDescent="0.2">
      <c r="A295" s="80" t="s">
        <v>180</v>
      </c>
      <c r="B295" s="95" t="s">
        <v>97</v>
      </c>
      <c r="C295" s="98">
        <v>1481.896025</v>
      </c>
      <c r="D295" s="97">
        <v>517857</v>
      </c>
      <c r="E295" s="6">
        <f t="shared" si="9"/>
        <v>767410229.81842506</v>
      </c>
    </row>
    <row r="296" spans="1:5" x14ac:dyDescent="0.2">
      <c r="A296" s="80" t="s">
        <v>96</v>
      </c>
      <c r="B296" s="95" t="s">
        <v>97</v>
      </c>
      <c r="C296" s="98">
        <v>972.81736784999998</v>
      </c>
      <c r="D296" s="97">
        <v>1400</v>
      </c>
      <c r="E296" s="6">
        <f t="shared" si="9"/>
        <v>1361944.3149899999</v>
      </c>
    </row>
    <row r="297" spans="1:5" x14ac:dyDescent="0.2">
      <c r="A297" s="80" t="s">
        <v>429</v>
      </c>
      <c r="B297" s="95" t="s">
        <v>136</v>
      </c>
      <c r="C297" s="98">
        <v>18.194400000000002</v>
      </c>
      <c r="D297" s="97">
        <v>999107.14285714272</v>
      </c>
      <c r="E297" s="6">
        <f t="shared" si="9"/>
        <v>18178155</v>
      </c>
    </row>
    <row r="298" spans="1:5" x14ac:dyDescent="0.2">
      <c r="A298" s="80" t="s">
        <v>258</v>
      </c>
      <c r="B298" s="95" t="s">
        <v>97</v>
      </c>
      <c r="C298" s="96">
        <v>9.4099799999999991</v>
      </c>
      <c r="D298" s="97">
        <v>416964</v>
      </c>
      <c r="E298" s="6">
        <f t="shared" si="9"/>
        <v>3923622.9007199998</v>
      </c>
    </row>
    <row r="299" spans="1:5" x14ac:dyDescent="0.2">
      <c r="A299" s="80" t="s">
        <v>430</v>
      </c>
      <c r="B299" s="95" t="s">
        <v>97</v>
      </c>
      <c r="C299" s="98">
        <v>33.754199999999997</v>
      </c>
      <c r="D299" s="97">
        <v>416964</v>
      </c>
      <c r="E299" s="6">
        <f t="shared" si="9"/>
        <v>14074286.248799998</v>
      </c>
    </row>
    <row r="300" spans="1:5" x14ac:dyDescent="0.2">
      <c r="A300" s="80" t="s">
        <v>431</v>
      </c>
      <c r="B300" s="95" t="s">
        <v>97</v>
      </c>
      <c r="C300" s="100">
        <v>5.6962080000000004</v>
      </c>
      <c r="D300" s="97">
        <v>342857</v>
      </c>
      <c r="E300" s="6">
        <f t="shared" si="9"/>
        <v>1952984.7862560002</v>
      </c>
    </row>
    <row r="301" spans="1:5" x14ac:dyDescent="0.2">
      <c r="A301" s="80" t="s">
        <v>432</v>
      </c>
      <c r="B301" s="95" t="s">
        <v>97</v>
      </c>
      <c r="C301" s="100">
        <v>8.9999999999999993E-3</v>
      </c>
      <c r="D301" s="97">
        <v>416964</v>
      </c>
      <c r="E301" s="6">
        <f t="shared" si="9"/>
        <v>3752.6759999999999</v>
      </c>
    </row>
    <row r="302" spans="1:5" x14ac:dyDescent="0.2">
      <c r="A302" s="80" t="s">
        <v>98</v>
      </c>
      <c r="B302" s="95" t="s">
        <v>97</v>
      </c>
      <c r="C302" s="103">
        <v>5679.7660960000003</v>
      </c>
      <c r="D302" s="97">
        <v>25754</v>
      </c>
      <c r="E302" s="6">
        <f t="shared" si="9"/>
        <v>146276696.03638402</v>
      </c>
    </row>
    <row r="303" spans="1:5" ht="25.5" x14ac:dyDescent="0.2">
      <c r="A303" s="80" t="s">
        <v>433</v>
      </c>
      <c r="B303" s="95" t="s">
        <v>97</v>
      </c>
      <c r="C303" s="98">
        <v>41.957999999999998</v>
      </c>
      <c r="D303" s="97">
        <v>91917</v>
      </c>
      <c r="E303" s="6">
        <f t="shared" si="9"/>
        <v>3856653.486</v>
      </c>
    </row>
    <row r="304" spans="1:5" x14ac:dyDescent="0.2">
      <c r="A304" s="80" t="s">
        <v>181</v>
      </c>
      <c r="B304" s="95" t="s">
        <v>97</v>
      </c>
      <c r="C304" s="98">
        <v>109.1298</v>
      </c>
      <c r="D304" s="97">
        <v>441964</v>
      </c>
      <c r="E304" s="6">
        <f t="shared" si="9"/>
        <v>48231442.927200004</v>
      </c>
    </row>
    <row r="305" spans="1:5" x14ac:dyDescent="0.2">
      <c r="A305" s="80" t="s">
        <v>434</v>
      </c>
      <c r="B305" s="95" t="s">
        <v>97</v>
      </c>
      <c r="C305" s="98">
        <v>0.88500000000000001</v>
      </c>
      <c r="D305" s="97">
        <v>450893</v>
      </c>
      <c r="E305" s="6">
        <f t="shared" si="9"/>
        <v>399040.30499999999</v>
      </c>
    </row>
    <row r="306" spans="1:5" x14ac:dyDescent="0.2">
      <c r="A306" s="105" t="s">
        <v>259</v>
      </c>
      <c r="B306" s="95" t="s">
        <v>97</v>
      </c>
      <c r="C306" s="100">
        <v>8.5660000000000007</v>
      </c>
      <c r="D306" s="97">
        <v>304464</v>
      </c>
      <c r="E306" s="6">
        <f t="shared" si="9"/>
        <v>2608038.6240000003</v>
      </c>
    </row>
    <row r="307" spans="1:5" x14ac:dyDescent="0.2">
      <c r="A307" s="105" t="s">
        <v>260</v>
      </c>
      <c r="B307" s="95" t="s">
        <v>97</v>
      </c>
      <c r="C307" s="98">
        <v>0.51919400000000004</v>
      </c>
      <c r="D307" s="97">
        <v>416964</v>
      </c>
      <c r="E307" s="6">
        <f t="shared" si="9"/>
        <v>216485.20701600003</v>
      </c>
    </row>
    <row r="308" spans="1:5" x14ac:dyDescent="0.2">
      <c r="A308" s="105" t="s">
        <v>261</v>
      </c>
      <c r="B308" s="95" t="s">
        <v>97</v>
      </c>
      <c r="C308" s="98">
        <v>22.239325000000001</v>
      </c>
      <c r="D308" s="97">
        <v>416964</v>
      </c>
      <c r="E308" s="6">
        <f t="shared" si="9"/>
        <v>9272997.9092999995</v>
      </c>
    </row>
    <row r="309" spans="1:5" ht="25.5" x14ac:dyDescent="0.2">
      <c r="A309" s="105" t="s">
        <v>182</v>
      </c>
      <c r="B309" s="95" t="s">
        <v>97</v>
      </c>
      <c r="C309" s="98">
        <v>65.204899999999995</v>
      </c>
      <c r="D309" s="97">
        <v>91917</v>
      </c>
      <c r="E309" s="6">
        <f t="shared" si="9"/>
        <v>5993438.7932999991</v>
      </c>
    </row>
    <row r="310" spans="1:5" x14ac:dyDescent="0.2">
      <c r="A310" s="105" t="s">
        <v>96</v>
      </c>
      <c r="B310" s="95" t="s">
        <v>97</v>
      </c>
      <c r="C310" s="98">
        <v>152.63838000000001</v>
      </c>
      <c r="D310" s="97">
        <v>1400</v>
      </c>
      <c r="E310" s="6">
        <f t="shared" si="9"/>
        <v>213693.73200000002</v>
      </c>
    </row>
    <row r="311" spans="1:5" x14ac:dyDescent="0.2">
      <c r="A311" s="105" t="s">
        <v>262</v>
      </c>
      <c r="B311" s="95" t="s">
        <v>120</v>
      </c>
      <c r="C311" s="98">
        <v>4233.6000000000004</v>
      </c>
      <c r="D311" s="97">
        <v>175.02500000000001</v>
      </c>
      <c r="E311" s="6">
        <f t="shared" si="9"/>
        <v>740985.84000000008</v>
      </c>
    </row>
    <row r="312" spans="1:5" x14ac:dyDescent="0.2">
      <c r="A312" s="105" t="s">
        <v>219</v>
      </c>
      <c r="B312" s="95" t="s">
        <v>95</v>
      </c>
      <c r="C312" s="98">
        <v>16.522751</v>
      </c>
      <c r="D312" s="97">
        <v>4999999.9999999991</v>
      </c>
      <c r="E312" s="6">
        <f t="shared" si="9"/>
        <v>82613754.999999985</v>
      </c>
    </row>
    <row r="313" spans="1:5" x14ac:dyDescent="0.2">
      <c r="A313" s="105" t="s">
        <v>99</v>
      </c>
      <c r="B313" s="95" t="s">
        <v>95</v>
      </c>
      <c r="C313" s="102">
        <v>0.3783164</v>
      </c>
      <c r="D313" s="97">
        <v>4999999.9999999991</v>
      </c>
      <c r="E313" s="6">
        <f t="shared" si="9"/>
        <v>1891581.9999999995</v>
      </c>
    </row>
    <row r="314" spans="1:5" x14ac:dyDescent="0.2">
      <c r="A314" s="105" t="s">
        <v>435</v>
      </c>
      <c r="B314" s="95" t="s">
        <v>95</v>
      </c>
      <c r="C314" s="102">
        <v>8.0999999999999996E-3</v>
      </c>
      <c r="D314" s="97">
        <v>5133928.5714285709</v>
      </c>
      <c r="E314" s="6">
        <f t="shared" si="9"/>
        <v>41584.82142857142</v>
      </c>
    </row>
    <row r="315" spans="1:5" x14ac:dyDescent="0.2">
      <c r="A315" s="105" t="s">
        <v>436</v>
      </c>
      <c r="B315" s="95" t="s">
        <v>95</v>
      </c>
      <c r="C315" s="103">
        <v>1.1520000000000001E-2</v>
      </c>
      <c r="D315" s="97">
        <v>15402000</v>
      </c>
      <c r="E315" s="6">
        <f t="shared" si="9"/>
        <v>177431.04000000001</v>
      </c>
    </row>
    <row r="316" spans="1:5" x14ac:dyDescent="0.2">
      <c r="A316" s="105" t="s">
        <v>118</v>
      </c>
      <c r="B316" s="95" t="s">
        <v>95</v>
      </c>
      <c r="C316" s="103">
        <v>4.0578530000000002E-2</v>
      </c>
      <c r="D316" s="97">
        <v>15402000</v>
      </c>
      <c r="E316" s="6">
        <f t="shared" si="9"/>
        <v>624990.51906000008</v>
      </c>
    </row>
    <row r="317" spans="1:5" x14ac:dyDescent="0.2">
      <c r="A317" s="105" t="s">
        <v>184</v>
      </c>
      <c r="B317" s="95" t="s">
        <v>95</v>
      </c>
      <c r="C317" s="103">
        <v>2.9244079699999999</v>
      </c>
      <c r="D317" s="97">
        <v>10250000</v>
      </c>
      <c r="E317" s="6">
        <f t="shared" si="9"/>
        <v>29975181.692499999</v>
      </c>
    </row>
    <row r="318" spans="1:5" x14ac:dyDescent="0.2">
      <c r="A318" s="105" t="s">
        <v>263</v>
      </c>
      <c r="B318" s="95" t="s">
        <v>95</v>
      </c>
      <c r="C318" s="103">
        <v>5.0987749999999998E-2</v>
      </c>
      <c r="D318" s="97">
        <v>1071428.5714285714</v>
      </c>
      <c r="E318" s="6">
        <f t="shared" si="9"/>
        <v>54629.732142857138</v>
      </c>
    </row>
    <row r="319" spans="1:5" x14ac:dyDescent="0.2">
      <c r="A319" s="105" t="s">
        <v>264</v>
      </c>
      <c r="B319" s="95" t="s">
        <v>120</v>
      </c>
      <c r="C319" s="103">
        <v>7222.3874999999998</v>
      </c>
      <c r="D319" s="97">
        <v>175.02500000000001</v>
      </c>
      <c r="E319" s="6">
        <f t="shared" si="9"/>
        <v>1264098.3721875001</v>
      </c>
    </row>
    <row r="320" spans="1:5" x14ac:dyDescent="0.2">
      <c r="A320" s="105" t="s">
        <v>265</v>
      </c>
      <c r="B320" s="95" t="s">
        <v>120</v>
      </c>
      <c r="C320" s="103">
        <v>906.99749999999995</v>
      </c>
      <c r="D320" s="97">
        <v>175.02500000000001</v>
      </c>
      <c r="E320" s="6">
        <f t="shared" si="9"/>
        <v>158747.23743750001</v>
      </c>
    </row>
    <row r="321" spans="1:5" x14ac:dyDescent="0.2">
      <c r="A321" s="105" t="s">
        <v>266</v>
      </c>
      <c r="B321" s="95" t="s">
        <v>112</v>
      </c>
      <c r="C321" s="103">
        <v>179.16</v>
      </c>
      <c r="D321" s="97">
        <v>7310</v>
      </c>
      <c r="E321" s="6">
        <f t="shared" si="9"/>
        <v>1309659.5999999999</v>
      </c>
    </row>
    <row r="322" spans="1:5" x14ac:dyDescent="0.2">
      <c r="A322" s="105" t="s">
        <v>437</v>
      </c>
      <c r="B322" s="95" t="s">
        <v>95</v>
      </c>
      <c r="C322" s="103">
        <v>8.9099999999999997E-4</v>
      </c>
      <c r="D322" s="97">
        <v>0</v>
      </c>
      <c r="E322" s="6">
        <f t="shared" si="9"/>
        <v>0</v>
      </c>
    </row>
    <row r="323" spans="1:5" x14ac:dyDescent="0.2">
      <c r="A323" s="105" t="s">
        <v>122</v>
      </c>
      <c r="B323" s="95" t="s">
        <v>95</v>
      </c>
      <c r="C323" s="103">
        <v>2.9580700000000002</v>
      </c>
      <c r="D323" s="97">
        <v>5000000</v>
      </c>
      <c r="E323" s="6">
        <f t="shared" si="9"/>
        <v>14790350.000000002</v>
      </c>
    </row>
    <row r="324" spans="1:5" x14ac:dyDescent="0.2">
      <c r="A324" s="105" t="s">
        <v>438</v>
      </c>
      <c r="B324" s="95" t="s">
        <v>95</v>
      </c>
      <c r="C324" s="103">
        <v>4.6439999999999997E-3</v>
      </c>
      <c r="D324" s="97">
        <v>18482000</v>
      </c>
      <c r="E324" s="6">
        <f t="shared" si="9"/>
        <v>85830.407999999996</v>
      </c>
    </row>
    <row r="325" spans="1:5" x14ac:dyDescent="0.2">
      <c r="A325" s="105" t="s">
        <v>185</v>
      </c>
      <c r="B325" s="95" t="s">
        <v>95</v>
      </c>
      <c r="C325" s="103">
        <v>3.4229899999999999E-3</v>
      </c>
      <c r="D325" s="97">
        <v>18482000</v>
      </c>
      <c r="E325" s="6">
        <f t="shared" si="9"/>
        <v>63263.701179999996</v>
      </c>
    </row>
    <row r="326" spans="1:5" x14ac:dyDescent="0.2">
      <c r="A326" s="105" t="s">
        <v>267</v>
      </c>
      <c r="B326" s="95" t="s">
        <v>95</v>
      </c>
      <c r="C326" s="103">
        <v>0.52248000000000006</v>
      </c>
      <c r="D326" s="97">
        <v>18482000</v>
      </c>
      <c r="E326" s="6">
        <f t="shared" si="9"/>
        <v>9656475.3600000013</v>
      </c>
    </row>
    <row r="327" spans="1:5" x14ac:dyDescent="0.2">
      <c r="A327" s="105" t="s">
        <v>439</v>
      </c>
      <c r="B327" s="95" t="s">
        <v>95</v>
      </c>
      <c r="C327" s="103">
        <v>1.3488E-3</v>
      </c>
      <c r="D327" s="97">
        <v>12116000</v>
      </c>
      <c r="E327" s="6">
        <f t="shared" si="9"/>
        <v>16342.060800000001</v>
      </c>
    </row>
    <row r="328" spans="1:5" x14ac:dyDescent="0.2">
      <c r="A328" s="105" t="s">
        <v>440</v>
      </c>
      <c r="B328" s="95" t="s">
        <v>95</v>
      </c>
      <c r="C328" s="103">
        <v>3.2412000000000001E-3</v>
      </c>
      <c r="D328" s="97">
        <v>36719000</v>
      </c>
      <c r="E328" s="6">
        <f t="shared" si="9"/>
        <v>119013.6228</v>
      </c>
    </row>
    <row r="329" spans="1:5" x14ac:dyDescent="0.2">
      <c r="A329" s="105" t="s">
        <v>186</v>
      </c>
      <c r="B329" s="95" t="s">
        <v>95</v>
      </c>
      <c r="C329" s="103">
        <v>6.6251399999999998E-3</v>
      </c>
      <c r="D329" s="97">
        <v>36719000</v>
      </c>
      <c r="E329" s="6">
        <f t="shared" si="9"/>
        <v>243268.51566</v>
      </c>
    </row>
    <row r="330" spans="1:5" x14ac:dyDescent="0.2">
      <c r="A330" s="105" t="s">
        <v>441</v>
      </c>
      <c r="B330" s="95" t="s">
        <v>97</v>
      </c>
      <c r="C330" s="103">
        <v>107.47812500000001</v>
      </c>
      <c r="D330" s="97">
        <v>442650</v>
      </c>
      <c r="E330" s="6">
        <f t="shared" si="9"/>
        <v>47575192.03125</v>
      </c>
    </row>
    <row r="331" spans="1:5" x14ac:dyDescent="0.2">
      <c r="A331" s="105" t="s">
        <v>268</v>
      </c>
      <c r="B331" s="95" t="s">
        <v>95</v>
      </c>
      <c r="C331" s="103">
        <v>13.118375</v>
      </c>
      <c r="D331" s="97">
        <v>1150000</v>
      </c>
      <c r="E331" s="6">
        <f t="shared" si="9"/>
        <v>15086131.25</v>
      </c>
    </row>
    <row r="332" spans="1:5" x14ac:dyDescent="0.2">
      <c r="A332" s="105" t="s">
        <v>269</v>
      </c>
      <c r="B332" s="95" t="s">
        <v>95</v>
      </c>
      <c r="C332" s="103">
        <v>0.83604160000000005</v>
      </c>
      <c r="D332" s="97">
        <v>8929000</v>
      </c>
      <c r="E332" s="6">
        <f t="shared" si="9"/>
        <v>7465015.4464000007</v>
      </c>
    </row>
    <row r="333" spans="1:5" x14ac:dyDescent="0.2">
      <c r="A333" s="105" t="s">
        <v>442</v>
      </c>
      <c r="B333" s="95" t="s">
        <v>95</v>
      </c>
      <c r="C333" s="103">
        <v>3.1699999999999999E-2</v>
      </c>
      <c r="D333" s="97">
        <v>8929000</v>
      </c>
      <c r="E333" s="6">
        <f t="shared" si="9"/>
        <v>283049.3</v>
      </c>
    </row>
    <row r="334" spans="1:5" x14ac:dyDescent="0.2">
      <c r="A334" s="105" t="s">
        <v>222</v>
      </c>
      <c r="B334" s="95" t="s">
        <v>95</v>
      </c>
      <c r="C334" s="103">
        <v>17.10417</v>
      </c>
      <c r="D334" s="97">
        <v>8929000</v>
      </c>
      <c r="E334" s="6">
        <f t="shared" si="9"/>
        <v>152723133.93000001</v>
      </c>
    </row>
    <row r="335" spans="1:5" x14ac:dyDescent="0.2">
      <c r="A335" s="105" t="s">
        <v>270</v>
      </c>
      <c r="B335" s="95" t="s">
        <v>95</v>
      </c>
      <c r="C335" s="103">
        <v>1.2427253</v>
      </c>
      <c r="D335" s="97">
        <v>8522306.25</v>
      </c>
      <c r="E335" s="6">
        <f t="shared" si="9"/>
        <v>10590885.591223124</v>
      </c>
    </row>
    <row r="336" spans="1:5" x14ac:dyDescent="0.2">
      <c r="A336" s="105" t="s">
        <v>271</v>
      </c>
      <c r="B336" s="95" t="s">
        <v>95</v>
      </c>
      <c r="C336" s="103">
        <v>4.227276E-2</v>
      </c>
      <c r="D336" s="97">
        <v>7857143</v>
      </c>
      <c r="E336" s="6">
        <f t="shared" si="9"/>
        <v>332143.12032468</v>
      </c>
    </row>
    <row r="337" spans="1:5" x14ac:dyDescent="0.2">
      <c r="A337" s="105" t="s">
        <v>187</v>
      </c>
      <c r="B337" s="95" t="s">
        <v>95</v>
      </c>
      <c r="C337" s="103">
        <v>6.1216310000000003E-2</v>
      </c>
      <c r="D337" s="97">
        <v>7589286</v>
      </c>
      <c r="E337" s="6">
        <f t="shared" si="9"/>
        <v>464588.08445466001</v>
      </c>
    </row>
    <row r="338" spans="1:5" x14ac:dyDescent="0.2">
      <c r="A338" s="105" t="s">
        <v>272</v>
      </c>
      <c r="B338" s="95" t="s">
        <v>183</v>
      </c>
      <c r="C338" s="103">
        <v>50.011940000000003</v>
      </c>
      <c r="D338" s="97">
        <v>2428</v>
      </c>
      <c r="E338" s="6">
        <f t="shared" si="9"/>
        <v>121428.99032000001</v>
      </c>
    </row>
    <row r="339" spans="1:5" x14ac:dyDescent="0.2">
      <c r="A339" s="105" t="s">
        <v>443</v>
      </c>
      <c r="B339" s="95" t="s">
        <v>183</v>
      </c>
      <c r="C339" s="103">
        <v>1105.1117999999999</v>
      </c>
      <c r="D339" s="97">
        <v>9821</v>
      </c>
      <c r="E339" s="6">
        <f t="shared" si="9"/>
        <v>10853302.987799998</v>
      </c>
    </row>
    <row r="340" spans="1:5" x14ac:dyDescent="0.2">
      <c r="A340" s="105" t="s">
        <v>224</v>
      </c>
      <c r="B340" s="95" t="s">
        <v>95</v>
      </c>
      <c r="C340" s="103">
        <v>2.1421289999999999E-2</v>
      </c>
      <c r="D340" s="97">
        <v>0</v>
      </c>
      <c r="E340" s="6">
        <f t="shared" si="9"/>
        <v>0</v>
      </c>
    </row>
    <row r="341" spans="1:5" x14ac:dyDescent="0.2">
      <c r="A341" s="105" t="s">
        <v>189</v>
      </c>
      <c r="B341" s="95" t="s">
        <v>95</v>
      </c>
      <c r="C341" s="103">
        <v>8.4400000000000002E-4</v>
      </c>
      <c r="D341" s="97">
        <v>9231770.5357142854</v>
      </c>
      <c r="E341" s="6">
        <f t="shared" si="9"/>
        <v>7791.6143321428572</v>
      </c>
    </row>
    <row r="342" spans="1:5" x14ac:dyDescent="0.2">
      <c r="A342" s="105" t="s">
        <v>225</v>
      </c>
      <c r="B342" s="95" t="s">
        <v>95</v>
      </c>
      <c r="C342" s="103">
        <v>2.2074713899999998</v>
      </c>
      <c r="D342" s="97">
        <v>11687001.785714285</v>
      </c>
      <c r="E342" s="6">
        <f t="shared" si="9"/>
        <v>25798722.076843195</v>
      </c>
    </row>
    <row r="343" spans="1:5" x14ac:dyDescent="0.2">
      <c r="A343" s="105" t="s">
        <v>190</v>
      </c>
      <c r="B343" s="95" t="s">
        <v>97</v>
      </c>
      <c r="C343" s="103">
        <v>315.81715400000002</v>
      </c>
      <c r="D343" s="97">
        <v>4763.3928571428569</v>
      </c>
      <c r="E343" s="6">
        <f t="shared" si="9"/>
        <v>1504361.1755267857</v>
      </c>
    </row>
    <row r="344" spans="1:5" x14ac:dyDescent="0.2">
      <c r="A344" s="105" t="s">
        <v>192</v>
      </c>
      <c r="B344" s="95" t="s">
        <v>97</v>
      </c>
      <c r="C344" s="103">
        <v>0.13278400000000001</v>
      </c>
      <c r="D344" s="97">
        <v>4763.3928571428569</v>
      </c>
      <c r="E344" s="6">
        <f t="shared" si="9"/>
        <v>632.50235714285714</v>
      </c>
    </row>
    <row r="345" spans="1:5" x14ac:dyDescent="0.2">
      <c r="A345" s="105" t="s">
        <v>274</v>
      </c>
      <c r="B345" s="95" t="s">
        <v>95</v>
      </c>
      <c r="C345" s="103">
        <v>7.6064000000000007E-2</v>
      </c>
      <c r="D345" s="97">
        <v>544643</v>
      </c>
      <c r="E345" s="6">
        <f t="shared" si="9"/>
        <v>41427.725152000006</v>
      </c>
    </row>
    <row r="346" spans="1:5" x14ac:dyDescent="0.2">
      <c r="A346" s="105" t="s">
        <v>444</v>
      </c>
      <c r="B346" s="95" t="s">
        <v>95</v>
      </c>
      <c r="C346" s="103">
        <v>6.8039999999999995E-4</v>
      </c>
      <c r="D346" s="97">
        <v>16072000</v>
      </c>
      <c r="E346" s="6">
        <f t="shared" si="9"/>
        <v>10935.388799999999</v>
      </c>
    </row>
    <row r="347" spans="1:5" x14ac:dyDescent="0.2">
      <c r="A347" s="105" t="s">
        <v>128</v>
      </c>
      <c r="B347" s="95" t="s">
        <v>95</v>
      </c>
      <c r="C347" s="103">
        <v>0.56153240999999998</v>
      </c>
      <c r="D347" s="97">
        <v>17900000</v>
      </c>
      <c r="E347" s="6">
        <f t="shared" si="9"/>
        <v>10051430.139</v>
      </c>
    </row>
    <row r="348" spans="1:5" x14ac:dyDescent="0.2">
      <c r="A348" s="105" t="s">
        <v>193</v>
      </c>
      <c r="B348" s="95" t="s">
        <v>95</v>
      </c>
      <c r="C348" s="103">
        <v>6.6359999999999998E-4</v>
      </c>
      <c r="D348" s="97">
        <v>17900000</v>
      </c>
      <c r="E348" s="6">
        <f t="shared" si="9"/>
        <v>11878.439999999999</v>
      </c>
    </row>
    <row r="349" spans="1:5" x14ac:dyDescent="0.2">
      <c r="A349" s="105" t="s">
        <v>194</v>
      </c>
      <c r="B349" s="95" t="s">
        <v>95</v>
      </c>
      <c r="C349" s="103">
        <v>1.1041899999999999E-3</v>
      </c>
      <c r="D349" s="97">
        <v>0</v>
      </c>
      <c r="E349" s="6">
        <f t="shared" si="9"/>
        <v>0</v>
      </c>
    </row>
    <row r="350" spans="1:5" x14ac:dyDescent="0.2">
      <c r="A350" s="105" t="s">
        <v>195</v>
      </c>
      <c r="B350" s="95" t="s">
        <v>196</v>
      </c>
      <c r="C350" s="103">
        <v>3.637232</v>
      </c>
      <c r="D350" s="97">
        <v>99750</v>
      </c>
      <c r="E350" s="6">
        <f t="shared" si="9"/>
        <v>362813.89199999999</v>
      </c>
    </row>
    <row r="351" spans="1:5" x14ac:dyDescent="0.2">
      <c r="A351" s="105" t="s">
        <v>197</v>
      </c>
      <c r="B351" s="95" t="s">
        <v>183</v>
      </c>
      <c r="C351" s="103">
        <v>1010.90819</v>
      </c>
      <c r="D351" s="97">
        <v>10000</v>
      </c>
      <c r="E351" s="6">
        <f t="shared" si="9"/>
        <v>10109081.9</v>
      </c>
    </row>
    <row r="352" spans="1:5" ht="25.5" x14ac:dyDescent="0.2">
      <c r="A352" s="105" t="s">
        <v>226</v>
      </c>
      <c r="B352" s="95" t="s">
        <v>97</v>
      </c>
      <c r="C352" s="103">
        <v>70.708082000000005</v>
      </c>
      <c r="D352" s="97">
        <v>3638392.8571428568</v>
      </c>
      <c r="E352" s="6">
        <f t="shared" si="9"/>
        <v>257263780.49107143</v>
      </c>
    </row>
    <row r="353" spans="1:5" ht="25.5" x14ac:dyDescent="0.2">
      <c r="A353" s="105" t="s">
        <v>198</v>
      </c>
      <c r="B353" s="95" t="s">
        <v>97</v>
      </c>
      <c r="C353" s="103">
        <v>1.137316E-2</v>
      </c>
      <c r="D353" s="97">
        <v>3638392.8571428568</v>
      </c>
      <c r="E353" s="6">
        <f t="shared" si="9"/>
        <v>41380.024107142854</v>
      </c>
    </row>
    <row r="354" spans="1:5" ht="25.5" x14ac:dyDescent="0.2">
      <c r="A354" s="105" t="s">
        <v>199</v>
      </c>
      <c r="B354" s="95" t="s">
        <v>97</v>
      </c>
      <c r="C354" s="103">
        <v>0.44090200000000002</v>
      </c>
      <c r="D354" s="97">
        <v>3638392.8571428568</v>
      </c>
      <c r="E354" s="6">
        <f t="shared" ref="E354:E414" si="10">C354*D354</f>
        <v>1604174.6875</v>
      </c>
    </row>
    <row r="355" spans="1:5" ht="25.5" x14ac:dyDescent="0.2">
      <c r="A355" s="105" t="s">
        <v>275</v>
      </c>
      <c r="B355" s="95" t="s">
        <v>97</v>
      </c>
      <c r="C355" s="103">
        <v>0.28667399999999998</v>
      </c>
      <c r="D355" s="97">
        <v>3638392.8571428568</v>
      </c>
      <c r="E355" s="6">
        <f t="shared" si="10"/>
        <v>1043032.6339285712</v>
      </c>
    </row>
    <row r="356" spans="1:5" ht="25.5" x14ac:dyDescent="0.2">
      <c r="A356" s="105" t="s">
        <v>276</v>
      </c>
      <c r="B356" s="95" t="s">
        <v>97</v>
      </c>
      <c r="C356" s="103">
        <v>0.87848400000000004</v>
      </c>
      <c r="D356" s="97">
        <v>3638392.8571428568</v>
      </c>
      <c r="E356" s="6">
        <f t="shared" si="10"/>
        <v>3196269.9107142854</v>
      </c>
    </row>
    <row r="357" spans="1:5" ht="25.5" x14ac:dyDescent="0.2">
      <c r="A357" s="105" t="s">
        <v>277</v>
      </c>
      <c r="B357" s="95" t="s">
        <v>97</v>
      </c>
      <c r="C357" s="103">
        <v>1.46089</v>
      </c>
      <c r="D357" s="97">
        <v>3638392.8571428568</v>
      </c>
      <c r="E357" s="6">
        <f t="shared" si="10"/>
        <v>5315291.7410714282</v>
      </c>
    </row>
    <row r="358" spans="1:5" ht="25.5" x14ac:dyDescent="0.2">
      <c r="A358" s="105" t="s">
        <v>445</v>
      </c>
      <c r="B358" s="95" t="s">
        <v>97</v>
      </c>
      <c r="C358" s="103">
        <v>2.5499999999999998E-2</v>
      </c>
      <c r="D358" s="97">
        <v>3638392.8571428568</v>
      </c>
      <c r="E358" s="6">
        <f t="shared" si="10"/>
        <v>92779.017857142841</v>
      </c>
    </row>
    <row r="359" spans="1:5" ht="25.5" x14ac:dyDescent="0.2">
      <c r="A359" s="105" t="s">
        <v>278</v>
      </c>
      <c r="B359" s="95" t="s">
        <v>97</v>
      </c>
      <c r="C359" s="103">
        <v>0.24716299999999999</v>
      </c>
      <c r="D359" s="97">
        <v>3638392.8571428568</v>
      </c>
      <c r="E359" s="6">
        <f t="shared" si="10"/>
        <v>899276.09374999988</v>
      </c>
    </row>
    <row r="360" spans="1:5" ht="25.5" x14ac:dyDescent="0.2">
      <c r="A360" s="105" t="s">
        <v>279</v>
      </c>
      <c r="B360" s="95" t="s">
        <v>97</v>
      </c>
      <c r="C360" s="103">
        <v>1.055722</v>
      </c>
      <c r="D360" s="97">
        <v>3638392.8571428568</v>
      </c>
      <c r="E360" s="6">
        <f t="shared" si="10"/>
        <v>3841131.3839285714</v>
      </c>
    </row>
    <row r="361" spans="1:5" ht="25.5" x14ac:dyDescent="0.2">
      <c r="A361" s="105" t="s">
        <v>280</v>
      </c>
      <c r="B361" s="95" t="s">
        <v>97</v>
      </c>
      <c r="C361" s="103">
        <v>85.792214799999996</v>
      </c>
      <c r="D361" s="97">
        <v>3638392.8571428568</v>
      </c>
      <c r="E361" s="6">
        <f t="shared" si="10"/>
        <v>312145781.52678567</v>
      </c>
    </row>
    <row r="362" spans="1:5" ht="25.5" x14ac:dyDescent="0.2">
      <c r="A362" s="105" t="s">
        <v>200</v>
      </c>
      <c r="B362" s="95" t="s">
        <v>97</v>
      </c>
      <c r="C362" s="103">
        <v>3.4402434999999998</v>
      </c>
      <c r="D362" s="97">
        <v>3638392.8571428568</v>
      </c>
      <c r="E362" s="6">
        <f t="shared" si="10"/>
        <v>12516957.377232142</v>
      </c>
    </row>
    <row r="363" spans="1:5" ht="25.5" x14ac:dyDescent="0.2">
      <c r="A363" s="105" t="s">
        <v>281</v>
      </c>
      <c r="B363" s="95" t="s">
        <v>97</v>
      </c>
      <c r="C363" s="103">
        <v>0.10439</v>
      </c>
      <c r="D363" s="97">
        <v>3638392.8571428568</v>
      </c>
      <c r="E363" s="6">
        <f t="shared" si="10"/>
        <v>379811.83035714278</v>
      </c>
    </row>
    <row r="364" spans="1:5" ht="25.5" x14ac:dyDescent="0.2">
      <c r="A364" s="105" t="s">
        <v>446</v>
      </c>
      <c r="B364" s="95" t="s">
        <v>97</v>
      </c>
      <c r="C364" s="103">
        <v>1.585E-2</v>
      </c>
      <c r="D364" s="97">
        <v>3638392.8571428568</v>
      </c>
      <c r="E364" s="6">
        <f t="shared" si="10"/>
        <v>57668.526785714275</v>
      </c>
    </row>
    <row r="365" spans="1:5" x14ac:dyDescent="0.2">
      <c r="A365" s="105" t="s">
        <v>231</v>
      </c>
      <c r="B365" s="95" t="s">
        <v>97</v>
      </c>
      <c r="C365" s="103">
        <v>2.1199560000000002</v>
      </c>
      <c r="D365" s="97">
        <v>91917</v>
      </c>
      <c r="E365" s="6">
        <f t="shared" si="10"/>
        <v>194859.99565200001</v>
      </c>
    </row>
    <row r="366" spans="1:5" x14ac:dyDescent="0.2">
      <c r="A366" s="105" t="s">
        <v>283</v>
      </c>
      <c r="B366" s="95" t="s">
        <v>97</v>
      </c>
      <c r="C366" s="103">
        <v>1.03695</v>
      </c>
      <c r="D366" s="97">
        <v>416964</v>
      </c>
      <c r="E366" s="6">
        <f t="shared" si="10"/>
        <v>432370.8198</v>
      </c>
    </row>
    <row r="367" spans="1:5" x14ac:dyDescent="0.2">
      <c r="A367" s="105" t="s">
        <v>284</v>
      </c>
      <c r="B367" s="95" t="s">
        <v>119</v>
      </c>
      <c r="C367" s="103">
        <v>684.36900000000003</v>
      </c>
      <c r="D367" s="97">
        <v>10714.285714285699</v>
      </c>
      <c r="E367" s="6">
        <f t="shared" si="10"/>
        <v>7332524.9999999898</v>
      </c>
    </row>
    <row r="368" spans="1:5" x14ac:dyDescent="0.2">
      <c r="A368" s="105" t="s">
        <v>202</v>
      </c>
      <c r="B368" s="95" t="s">
        <v>119</v>
      </c>
      <c r="C368" s="103">
        <v>17.577999999999999</v>
      </c>
      <c r="D368" s="97">
        <v>5000</v>
      </c>
      <c r="E368" s="6">
        <f t="shared" si="10"/>
        <v>87890</v>
      </c>
    </row>
    <row r="369" spans="1:6" ht="15" x14ac:dyDescent="0.25">
      <c r="A369" s="105" t="s">
        <v>309</v>
      </c>
      <c r="B369" s="95" t="s">
        <v>120</v>
      </c>
      <c r="C369" s="103">
        <v>91.501199999999997</v>
      </c>
      <c r="D369" s="97">
        <v>289692.8571428571</v>
      </c>
      <c r="E369" s="6">
        <f t="shared" si="10"/>
        <v>26507244.059999995</v>
      </c>
      <c r="F369" s="107" t="s">
        <v>447</v>
      </c>
    </row>
    <row r="370" spans="1:6" x14ac:dyDescent="0.2">
      <c r="A370" s="105" t="s">
        <v>229</v>
      </c>
      <c r="B370" s="95" t="s">
        <v>196</v>
      </c>
      <c r="C370" s="103">
        <v>1.2696080000000001</v>
      </c>
      <c r="D370" s="97">
        <v>55000</v>
      </c>
      <c r="E370" s="6">
        <f t="shared" si="10"/>
        <v>69828.44</v>
      </c>
    </row>
    <row r="371" spans="1:6" x14ac:dyDescent="0.2">
      <c r="A371" s="105" t="s">
        <v>203</v>
      </c>
      <c r="B371" s="95" t="s">
        <v>120</v>
      </c>
      <c r="C371" s="103">
        <v>0.962866</v>
      </c>
      <c r="D371" s="97">
        <v>10000</v>
      </c>
      <c r="E371" s="6">
        <f t="shared" si="10"/>
        <v>9628.66</v>
      </c>
    </row>
    <row r="372" spans="1:6" x14ac:dyDescent="0.2">
      <c r="A372" s="105" t="s">
        <v>285</v>
      </c>
      <c r="B372" s="95" t="s">
        <v>120</v>
      </c>
      <c r="C372" s="103">
        <v>49.283499999999997</v>
      </c>
      <c r="D372" s="97">
        <v>10000</v>
      </c>
      <c r="E372" s="6">
        <f t="shared" si="10"/>
        <v>492834.99999999994</v>
      </c>
    </row>
    <row r="373" spans="1:6" x14ac:dyDescent="0.2">
      <c r="A373" s="105" t="s">
        <v>286</v>
      </c>
      <c r="B373" s="95" t="s">
        <v>95</v>
      </c>
      <c r="C373" s="103">
        <v>0.67613999999999996</v>
      </c>
      <c r="D373" s="97">
        <v>6161000</v>
      </c>
      <c r="E373" s="6">
        <f t="shared" si="10"/>
        <v>4165698.5399999996</v>
      </c>
    </row>
    <row r="374" spans="1:6" x14ac:dyDescent="0.2">
      <c r="A374" s="105" t="s">
        <v>286</v>
      </c>
      <c r="B374" s="95" t="s">
        <v>95</v>
      </c>
      <c r="C374" s="103">
        <v>2.0500000000000001E-2</v>
      </c>
      <c r="D374" s="97">
        <v>6161000</v>
      </c>
      <c r="E374" s="6">
        <f t="shared" si="10"/>
        <v>126300.5</v>
      </c>
    </row>
    <row r="375" spans="1:6" x14ac:dyDescent="0.2">
      <c r="A375" s="105" t="s">
        <v>204</v>
      </c>
      <c r="B375" s="95" t="s">
        <v>119</v>
      </c>
      <c r="C375" s="103">
        <v>190.183188</v>
      </c>
      <c r="D375" s="97">
        <v>6164.9848214285703</v>
      </c>
      <c r="E375" s="6">
        <f t="shared" si="10"/>
        <v>1172476.4673108961</v>
      </c>
    </row>
    <row r="376" spans="1:6" x14ac:dyDescent="0.2">
      <c r="A376" s="105" t="s">
        <v>287</v>
      </c>
      <c r="B376" s="95" t="s">
        <v>97</v>
      </c>
      <c r="C376" s="103">
        <v>10.1031</v>
      </c>
      <c r="D376" s="97">
        <v>546000</v>
      </c>
      <c r="E376" s="6">
        <f t="shared" si="10"/>
        <v>5516292.5999999996</v>
      </c>
    </row>
    <row r="377" spans="1:6" ht="38.25" x14ac:dyDescent="0.2">
      <c r="A377" s="105" t="s">
        <v>205</v>
      </c>
      <c r="B377" s="95" t="s">
        <v>95</v>
      </c>
      <c r="C377" s="103">
        <v>2.2083800000000001E-2</v>
      </c>
      <c r="D377" s="97">
        <v>12767923.43387471</v>
      </c>
      <c r="E377" s="6">
        <f t="shared" si="10"/>
        <v>281964.26752900233</v>
      </c>
    </row>
    <row r="378" spans="1:6" x14ac:dyDescent="0.2">
      <c r="A378" s="105" t="s">
        <v>206</v>
      </c>
      <c r="B378" s="95" t="s">
        <v>183</v>
      </c>
      <c r="C378" s="103">
        <v>451.11928999999998</v>
      </c>
      <c r="D378" s="97">
        <v>90959.821428571508</v>
      </c>
      <c r="E378" s="6">
        <f t="shared" si="10"/>
        <v>41033730.061383963</v>
      </c>
    </row>
    <row r="379" spans="1:6" x14ac:dyDescent="0.2">
      <c r="A379" s="105" t="s">
        <v>207</v>
      </c>
      <c r="B379" s="95" t="s">
        <v>183</v>
      </c>
      <c r="C379" s="103">
        <v>4.2245999999999997</v>
      </c>
      <c r="D379" s="97">
        <v>145535.71428571441</v>
      </c>
      <c r="E379" s="6">
        <f t="shared" si="10"/>
        <v>614830.17857142899</v>
      </c>
    </row>
    <row r="380" spans="1:6" x14ac:dyDescent="0.2">
      <c r="A380" s="105" t="s">
        <v>448</v>
      </c>
      <c r="B380" s="95" t="s">
        <v>95</v>
      </c>
      <c r="C380" s="103">
        <v>0.50861400000000001</v>
      </c>
      <c r="D380" s="97">
        <v>4999999.9999999991</v>
      </c>
      <c r="E380" s="6">
        <f t="shared" si="10"/>
        <v>2543069.9999999995</v>
      </c>
    </row>
    <row r="381" spans="1:6" x14ac:dyDescent="0.2">
      <c r="A381" s="105" t="s">
        <v>288</v>
      </c>
      <c r="B381" s="95" t="s">
        <v>95</v>
      </c>
      <c r="C381" s="103">
        <v>4.3117499999999996E-3</v>
      </c>
      <c r="D381" s="97">
        <v>16072000</v>
      </c>
      <c r="E381" s="6">
        <f t="shared" si="10"/>
        <v>69298.445999999996</v>
      </c>
    </row>
    <row r="382" spans="1:6" ht="38.25" x14ac:dyDescent="0.2">
      <c r="A382" s="105" t="s">
        <v>230</v>
      </c>
      <c r="B382" s="95" t="s">
        <v>208</v>
      </c>
      <c r="C382" s="103">
        <v>0.20648353</v>
      </c>
      <c r="D382" s="97">
        <v>95000</v>
      </c>
      <c r="E382" s="6">
        <f t="shared" si="10"/>
        <v>19615.93535</v>
      </c>
    </row>
    <row r="383" spans="1:6" x14ac:dyDescent="0.2">
      <c r="A383" s="105" t="s">
        <v>449</v>
      </c>
      <c r="B383" s="95" t="s">
        <v>35</v>
      </c>
      <c r="C383" s="103">
        <v>4</v>
      </c>
      <c r="D383" s="97">
        <v>266606</v>
      </c>
      <c r="E383" s="6">
        <f t="shared" si="10"/>
        <v>1066424</v>
      </c>
    </row>
    <row r="384" spans="1:6" x14ac:dyDescent="0.2">
      <c r="A384" s="105" t="s">
        <v>450</v>
      </c>
      <c r="B384" s="95" t="s">
        <v>38</v>
      </c>
      <c r="C384" s="103">
        <v>96</v>
      </c>
      <c r="D384" s="97">
        <v>38572</v>
      </c>
      <c r="E384" s="6">
        <f t="shared" si="10"/>
        <v>3702912</v>
      </c>
    </row>
    <row r="385" spans="1:6" x14ac:dyDescent="0.2">
      <c r="A385" s="105" t="s">
        <v>451</v>
      </c>
      <c r="B385" s="95" t="s">
        <v>36</v>
      </c>
      <c r="C385" s="103">
        <v>4.4000000000000004</v>
      </c>
      <c r="D385" s="97">
        <v>1445332.7272727271</v>
      </c>
      <c r="E385" s="6">
        <f t="shared" si="10"/>
        <v>6359464</v>
      </c>
    </row>
    <row r="386" spans="1:6" x14ac:dyDescent="0.2">
      <c r="A386" s="105" t="s">
        <v>452</v>
      </c>
      <c r="B386" s="95" t="s">
        <v>8</v>
      </c>
      <c r="C386" s="103">
        <v>2.5000000000000001E-2</v>
      </c>
      <c r="D386" s="97">
        <v>8683100</v>
      </c>
      <c r="E386" s="6">
        <f t="shared" si="10"/>
        <v>217077.5</v>
      </c>
    </row>
    <row r="387" spans="1:6" x14ac:dyDescent="0.2">
      <c r="A387" s="105" t="s">
        <v>453</v>
      </c>
      <c r="B387" s="95" t="s">
        <v>8</v>
      </c>
      <c r="C387" s="103">
        <v>3.3000000000000002E-2</v>
      </c>
      <c r="D387" s="97">
        <v>7589286</v>
      </c>
      <c r="E387" s="6">
        <f t="shared" si="10"/>
        <v>250446.43800000002</v>
      </c>
    </row>
    <row r="388" spans="1:6" x14ac:dyDescent="0.2">
      <c r="A388" s="105" t="s">
        <v>454</v>
      </c>
      <c r="B388" s="95" t="s">
        <v>8</v>
      </c>
      <c r="C388" s="103">
        <v>2.0409999999999999</v>
      </c>
      <c r="D388" s="97">
        <v>7651786</v>
      </c>
      <c r="E388" s="6">
        <f t="shared" si="10"/>
        <v>15617295.226</v>
      </c>
    </row>
    <row r="389" spans="1:6" ht="15" x14ac:dyDescent="0.25">
      <c r="A389" s="105" t="s">
        <v>55</v>
      </c>
      <c r="B389" s="95" t="s">
        <v>37</v>
      </c>
      <c r="C389" s="103">
        <v>1119.75</v>
      </c>
      <c r="D389" s="97">
        <v>129464.2857142857</v>
      </c>
      <c r="E389" s="6">
        <f t="shared" si="10"/>
        <v>144967633.9285714</v>
      </c>
      <c r="F389" s="107" t="s">
        <v>455</v>
      </c>
    </row>
    <row r="390" spans="1:6" x14ac:dyDescent="0.2">
      <c r="A390" s="105" t="s">
        <v>456</v>
      </c>
      <c r="B390" s="95" t="s">
        <v>8</v>
      </c>
      <c r="C390" s="103">
        <v>2.3650000000000002</v>
      </c>
      <c r="D390" s="97">
        <v>9643720.9302325584</v>
      </c>
      <c r="E390" s="6">
        <f t="shared" si="10"/>
        <v>22807400.000000004</v>
      </c>
    </row>
    <row r="391" spans="1:6" x14ac:dyDescent="0.2">
      <c r="A391" s="105" t="s">
        <v>457</v>
      </c>
      <c r="B391" s="95" t="s">
        <v>8</v>
      </c>
      <c r="C391" s="103">
        <v>0.86570000000000003</v>
      </c>
      <c r="D391" s="97">
        <v>9833333.333333334</v>
      </c>
      <c r="E391" s="6">
        <f t="shared" si="10"/>
        <v>8512716.6666666679</v>
      </c>
    </row>
    <row r="392" spans="1:6" x14ac:dyDescent="0.2">
      <c r="A392" s="105" t="s">
        <v>458</v>
      </c>
      <c r="B392" s="95" t="s">
        <v>8</v>
      </c>
      <c r="C392" s="103">
        <v>1.4870000000000001</v>
      </c>
      <c r="D392" s="97">
        <v>9643165.4676259011</v>
      </c>
      <c r="E392" s="6">
        <f t="shared" si="10"/>
        <v>14339387.050359717</v>
      </c>
    </row>
    <row r="393" spans="1:6" x14ac:dyDescent="0.2">
      <c r="A393" s="105" t="s">
        <v>459</v>
      </c>
      <c r="B393" s="95" t="s">
        <v>8</v>
      </c>
      <c r="C393" s="103">
        <v>4.4880000000000004</v>
      </c>
      <c r="D393" s="97">
        <v>10224444.444444444</v>
      </c>
      <c r="E393" s="6">
        <f t="shared" si="10"/>
        <v>45887306.666666672</v>
      </c>
    </row>
    <row r="394" spans="1:6" x14ac:dyDescent="0.2">
      <c r="A394" s="105" t="s">
        <v>460</v>
      </c>
      <c r="B394" s="95" t="s">
        <v>8</v>
      </c>
      <c r="C394" s="103">
        <v>1.8362000000000001</v>
      </c>
      <c r="D394" s="97">
        <v>9642923.4338747095</v>
      </c>
      <c r="E394" s="6">
        <f t="shared" si="10"/>
        <v>17706336.009280741</v>
      </c>
    </row>
    <row r="395" spans="1:6" x14ac:dyDescent="0.2">
      <c r="A395" s="105" t="s">
        <v>461</v>
      </c>
      <c r="B395" s="95" t="s">
        <v>35</v>
      </c>
      <c r="C395" s="103">
        <v>4</v>
      </c>
      <c r="D395" s="97">
        <v>531250</v>
      </c>
      <c r="E395" s="6">
        <f t="shared" si="10"/>
        <v>2125000</v>
      </c>
    </row>
    <row r="396" spans="1:6" x14ac:dyDescent="0.2">
      <c r="A396" s="105" t="s">
        <v>462</v>
      </c>
      <c r="B396" s="95" t="s">
        <v>35</v>
      </c>
      <c r="C396" s="103">
        <v>4</v>
      </c>
      <c r="D396" s="97">
        <v>1139286</v>
      </c>
      <c r="E396" s="6">
        <f t="shared" si="10"/>
        <v>4557144</v>
      </c>
    </row>
    <row r="397" spans="1:6" x14ac:dyDescent="0.2">
      <c r="A397" s="105" t="s">
        <v>463</v>
      </c>
      <c r="B397" s="95" t="s">
        <v>38</v>
      </c>
      <c r="C397" s="103">
        <v>3</v>
      </c>
      <c r="D397" s="97">
        <v>137500</v>
      </c>
      <c r="E397" s="6">
        <f t="shared" si="10"/>
        <v>412500</v>
      </c>
    </row>
    <row r="398" spans="1:6" x14ac:dyDescent="0.2">
      <c r="A398" s="105" t="s">
        <v>464</v>
      </c>
      <c r="B398" s="95" t="s">
        <v>38</v>
      </c>
      <c r="C398" s="103">
        <v>30</v>
      </c>
      <c r="D398" s="97">
        <v>141000</v>
      </c>
      <c r="E398" s="6">
        <f t="shared" si="10"/>
        <v>4230000</v>
      </c>
    </row>
    <row r="399" spans="1:6" x14ac:dyDescent="0.2">
      <c r="A399" s="105" t="s">
        <v>465</v>
      </c>
      <c r="B399" s="95" t="s">
        <v>36</v>
      </c>
      <c r="C399" s="103">
        <v>27.4</v>
      </c>
      <c r="D399" s="97">
        <v>753737.20930232562</v>
      </c>
      <c r="E399" s="6">
        <f t="shared" si="10"/>
        <v>20652399.534883723</v>
      </c>
    </row>
    <row r="400" spans="1:6" x14ac:dyDescent="0.2">
      <c r="A400" s="105" t="s">
        <v>466</v>
      </c>
      <c r="B400" s="95" t="s">
        <v>8</v>
      </c>
      <c r="C400" s="103">
        <v>0.96699999999999997</v>
      </c>
      <c r="D400" s="97">
        <v>10700000</v>
      </c>
      <c r="E400" s="6">
        <f t="shared" si="10"/>
        <v>10346900</v>
      </c>
    </row>
    <row r="401" spans="1:6" x14ac:dyDescent="0.2">
      <c r="A401" s="105" t="s">
        <v>310</v>
      </c>
      <c r="B401" s="95" t="s">
        <v>8</v>
      </c>
      <c r="C401" s="103">
        <v>3.4820000000000002</v>
      </c>
      <c r="D401" s="97">
        <v>7589286</v>
      </c>
      <c r="E401" s="6">
        <f t="shared" si="10"/>
        <v>26425893.852000002</v>
      </c>
    </row>
    <row r="402" spans="1:6" x14ac:dyDescent="0.2">
      <c r="A402" s="105" t="s">
        <v>467</v>
      </c>
      <c r="B402" s="95" t="s">
        <v>37</v>
      </c>
      <c r="C402" s="103">
        <v>81</v>
      </c>
      <c r="D402" s="97">
        <v>11979.464285714284</v>
      </c>
      <c r="E402" s="6">
        <f t="shared" si="10"/>
        <v>970336.60714285704</v>
      </c>
    </row>
    <row r="403" spans="1:6" x14ac:dyDescent="0.2">
      <c r="A403" s="105" t="s">
        <v>468</v>
      </c>
      <c r="B403" s="95" t="s">
        <v>8</v>
      </c>
      <c r="C403" s="103">
        <v>1.4999999999999999E-2</v>
      </c>
      <c r="D403" s="97">
        <v>9643000</v>
      </c>
      <c r="E403" s="6">
        <f t="shared" si="10"/>
        <v>144645</v>
      </c>
    </row>
    <row r="404" spans="1:6" x14ac:dyDescent="0.2">
      <c r="A404" s="105" t="s">
        <v>469</v>
      </c>
      <c r="B404" s="95" t="s">
        <v>8</v>
      </c>
      <c r="C404" s="103">
        <v>0.11899999999999999</v>
      </c>
      <c r="D404" s="97">
        <v>9643000</v>
      </c>
      <c r="E404" s="6">
        <f t="shared" si="10"/>
        <v>1147517</v>
      </c>
    </row>
    <row r="405" spans="1:6" x14ac:dyDescent="0.2">
      <c r="A405" s="105" t="s">
        <v>470</v>
      </c>
      <c r="B405" s="95" t="s">
        <v>8</v>
      </c>
      <c r="C405" s="103">
        <v>2.3134999999999999</v>
      </c>
      <c r="D405" s="97">
        <v>9643000</v>
      </c>
      <c r="E405" s="6">
        <f t="shared" si="10"/>
        <v>22309080.5</v>
      </c>
    </row>
    <row r="406" spans="1:6" x14ac:dyDescent="0.2">
      <c r="A406" s="105" t="s">
        <v>292</v>
      </c>
      <c r="B406" s="95" t="s">
        <v>39</v>
      </c>
      <c r="C406" s="103">
        <v>135</v>
      </c>
      <c r="D406" s="97">
        <v>1386</v>
      </c>
      <c r="E406" s="6">
        <f t="shared" si="10"/>
        <v>187110</v>
      </c>
    </row>
    <row r="407" spans="1:6" x14ac:dyDescent="0.2">
      <c r="A407" s="105" t="s">
        <v>289</v>
      </c>
      <c r="B407" s="95" t="s">
        <v>35</v>
      </c>
      <c r="C407" s="103">
        <v>218</v>
      </c>
      <c r="D407" s="97">
        <v>25803.571428571428</v>
      </c>
      <c r="E407" s="6">
        <f t="shared" si="10"/>
        <v>5625178.5714285709</v>
      </c>
    </row>
    <row r="408" spans="1:6" ht="15" x14ac:dyDescent="0.25">
      <c r="A408" s="105" t="s">
        <v>290</v>
      </c>
      <c r="B408" s="95" t="s">
        <v>37</v>
      </c>
      <c r="C408" s="103">
        <v>3539.2</v>
      </c>
      <c r="D408" s="97">
        <v>129464.2857142857</v>
      </c>
      <c r="E408" s="6">
        <f t="shared" si="10"/>
        <v>458199999.99999988</v>
      </c>
      <c r="F408" s="107" t="s">
        <v>471</v>
      </c>
    </row>
    <row r="409" spans="1:6" x14ac:dyDescent="0.2">
      <c r="A409" s="105" t="s">
        <v>472</v>
      </c>
      <c r="B409" s="95" t="s">
        <v>8</v>
      </c>
      <c r="C409" s="103">
        <v>0.97499999999999998</v>
      </c>
      <c r="D409" s="97">
        <v>7589286</v>
      </c>
      <c r="E409" s="6">
        <f t="shared" si="10"/>
        <v>7399553.8499999996</v>
      </c>
    </row>
    <row r="410" spans="1:6" x14ac:dyDescent="0.2">
      <c r="A410" s="105" t="s">
        <v>54</v>
      </c>
      <c r="B410" s="95" t="s">
        <v>8</v>
      </c>
      <c r="C410" s="103">
        <v>15.677</v>
      </c>
      <c r="D410" s="97">
        <v>7651786</v>
      </c>
      <c r="E410" s="6">
        <f t="shared" si="10"/>
        <v>119957049.12199999</v>
      </c>
    </row>
    <row r="411" spans="1:6" x14ac:dyDescent="0.2">
      <c r="A411" s="105" t="s">
        <v>56</v>
      </c>
      <c r="B411" s="95" t="s">
        <v>35</v>
      </c>
      <c r="C411" s="103">
        <v>746</v>
      </c>
      <c r="D411" s="97">
        <v>544</v>
      </c>
      <c r="E411" s="6">
        <f t="shared" si="10"/>
        <v>405824</v>
      </c>
    </row>
    <row r="412" spans="1:6" x14ac:dyDescent="0.2">
      <c r="A412" s="105" t="s">
        <v>473</v>
      </c>
      <c r="B412" s="95" t="s">
        <v>38</v>
      </c>
      <c r="C412" s="103">
        <v>354.1</v>
      </c>
      <c r="D412" s="97">
        <v>9746.4285714285706</v>
      </c>
      <c r="E412" s="6">
        <f t="shared" si="10"/>
        <v>3451210.3571428573</v>
      </c>
    </row>
    <row r="413" spans="1:6" ht="15" x14ac:dyDescent="0.25">
      <c r="A413" s="105" t="s">
        <v>474</v>
      </c>
      <c r="B413" s="95" t="s">
        <v>37</v>
      </c>
      <c r="C413" s="103">
        <v>211.68</v>
      </c>
      <c r="D413" s="97">
        <v>89285.714285714275</v>
      </c>
      <c r="E413" s="6">
        <f t="shared" si="10"/>
        <v>18900000</v>
      </c>
      <c r="F413" s="107" t="s">
        <v>475</v>
      </c>
    </row>
    <row r="414" spans="1:6" x14ac:dyDescent="0.2">
      <c r="A414" s="105" t="s">
        <v>476</v>
      </c>
      <c r="B414" s="95" t="s">
        <v>8</v>
      </c>
      <c r="C414" s="103">
        <v>7.9000000000000001E-2</v>
      </c>
      <c r="D414" s="97">
        <v>7651786</v>
      </c>
      <c r="E414" s="6">
        <f t="shared" si="10"/>
        <v>604491.09400000004</v>
      </c>
    </row>
    <row r="415" spans="1:6" x14ac:dyDescent="0.2">
      <c r="A415" s="105" t="s">
        <v>477</v>
      </c>
      <c r="B415" s="95" t="s">
        <v>8</v>
      </c>
      <c r="C415" s="103">
        <v>3.2399999999999998E-2</v>
      </c>
      <c r="D415" s="97">
        <v>8683100</v>
      </c>
      <c r="E415" s="6">
        <f t="shared" ref="E415:E448" si="11">C415*D415</f>
        <v>281332.44</v>
      </c>
    </row>
    <row r="416" spans="1:6" x14ac:dyDescent="0.2">
      <c r="A416" s="105" t="s">
        <v>478</v>
      </c>
      <c r="B416" s="95" t="s">
        <v>39</v>
      </c>
      <c r="C416" s="103">
        <v>78.2</v>
      </c>
      <c r="D416" s="97">
        <v>8482.1428571428605</v>
      </c>
      <c r="E416" s="6">
        <f t="shared" si="11"/>
        <v>663303.57142857171</v>
      </c>
    </row>
    <row r="417" spans="1:6" x14ac:dyDescent="0.2">
      <c r="A417" s="105" t="s">
        <v>293</v>
      </c>
      <c r="B417" s="95" t="s">
        <v>36</v>
      </c>
      <c r="C417" s="103">
        <v>1.65</v>
      </c>
      <c r="D417" s="97">
        <v>1445332.7272727271</v>
      </c>
      <c r="E417" s="6">
        <f t="shared" si="11"/>
        <v>2384798.9999999995</v>
      </c>
    </row>
    <row r="418" spans="1:6" x14ac:dyDescent="0.2">
      <c r="A418" s="105" t="s">
        <v>479</v>
      </c>
      <c r="B418" s="95" t="s">
        <v>37</v>
      </c>
      <c r="C418" s="103">
        <v>102.5</v>
      </c>
      <c r="D418" s="97">
        <v>129464.2857142857</v>
      </c>
      <c r="E418" s="6">
        <f t="shared" si="11"/>
        <v>13270089.285714284</v>
      </c>
    </row>
    <row r="419" spans="1:6" x14ac:dyDescent="0.2">
      <c r="A419" s="105" t="s">
        <v>480</v>
      </c>
      <c r="B419" s="95" t="s">
        <v>37</v>
      </c>
      <c r="C419" s="103">
        <v>885.4</v>
      </c>
      <c r="D419" s="97">
        <v>129464.2857142857</v>
      </c>
      <c r="E419" s="6">
        <f t="shared" si="11"/>
        <v>114627678.57142855</v>
      </c>
    </row>
    <row r="420" spans="1:6" x14ac:dyDescent="0.2">
      <c r="A420" s="105" t="s">
        <v>481</v>
      </c>
      <c r="B420" s="95" t="s">
        <v>36</v>
      </c>
      <c r="C420" s="103">
        <v>1.52</v>
      </c>
      <c r="D420" s="97">
        <v>797750</v>
      </c>
      <c r="E420" s="6">
        <f t="shared" si="11"/>
        <v>1212580</v>
      </c>
    </row>
    <row r="421" spans="1:6" x14ac:dyDescent="0.2">
      <c r="A421" s="105" t="s">
        <v>57</v>
      </c>
      <c r="B421" s="95" t="s">
        <v>8</v>
      </c>
      <c r="C421" s="103">
        <v>0.54600000000000004</v>
      </c>
      <c r="D421" s="97">
        <v>10714285.714285713</v>
      </c>
      <c r="E421" s="6">
        <f t="shared" si="11"/>
        <v>5850000</v>
      </c>
    </row>
    <row r="422" spans="1:6" x14ac:dyDescent="0.2">
      <c r="A422" s="105" t="s">
        <v>52</v>
      </c>
      <c r="B422" s="95" t="s">
        <v>8</v>
      </c>
      <c r="C422" s="103">
        <v>36.702033</v>
      </c>
      <c r="D422" s="97">
        <v>7651786</v>
      </c>
      <c r="E422" s="6">
        <f t="shared" si="11"/>
        <v>280836102.28093803</v>
      </c>
    </row>
    <row r="423" spans="1:6" x14ac:dyDescent="0.2">
      <c r="A423" s="105" t="s">
        <v>295</v>
      </c>
      <c r="B423" s="95" t="s">
        <v>8</v>
      </c>
      <c r="C423" s="103">
        <v>0.73092000000000001</v>
      </c>
      <c r="D423" s="97">
        <v>8683100</v>
      </c>
      <c r="E423" s="6">
        <f t="shared" si="11"/>
        <v>6346651.4520000005</v>
      </c>
    </row>
    <row r="424" spans="1:6" x14ac:dyDescent="0.2">
      <c r="A424" s="105" t="s">
        <v>298</v>
      </c>
      <c r="B424" s="95" t="s">
        <v>39</v>
      </c>
      <c r="C424" s="103">
        <v>779</v>
      </c>
      <c r="D424" s="97">
        <v>5000</v>
      </c>
      <c r="E424" s="6">
        <f t="shared" si="11"/>
        <v>3895000</v>
      </c>
    </row>
    <row r="425" spans="1:6" ht="15" x14ac:dyDescent="0.25">
      <c r="A425" s="105" t="s">
        <v>58</v>
      </c>
      <c r="B425" s="95" t="s">
        <v>37</v>
      </c>
      <c r="C425" s="103">
        <v>342.64</v>
      </c>
      <c r="D425" s="97">
        <v>37500</v>
      </c>
      <c r="E425" s="6">
        <f t="shared" si="11"/>
        <v>12849000</v>
      </c>
      <c r="F425" s="107" t="s">
        <v>482</v>
      </c>
    </row>
    <row r="426" spans="1:6" x14ac:dyDescent="0.2">
      <c r="A426" s="105" t="s">
        <v>296</v>
      </c>
      <c r="B426" s="95" t="s">
        <v>8</v>
      </c>
      <c r="C426" s="103">
        <v>0.01</v>
      </c>
      <c r="D426" s="97">
        <v>10714285.714285713</v>
      </c>
      <c r="E426" s="6">
        <f t="shared" si="11"/>
        <v>107142.85714285713</v>
      </c>
    </row>
    <row r="427" spans="1:6" x14ac:dyDescent="0.2">
      <c r="A427" s="105" t="s">
        <v>483</v>
      </c>
      <c r="B427" s="95" t="s">
        <v>8</v>
      </c>
      <c r="C427" s="103">
        <v>6.7320000000000005E-2</v>
      </c>
      <c r="D427" s="97">
        <v>7589286</v>
      </c>
      <c r="E427" s="6">
        <f t="shared" si="11"/>
        <v>510910.73352000001</v>
      </c>
    </row>
    <row r="428" spans="1:6" x14ac:dyDescent="0.2">
      <c r="A428" s="105" t="s">
        <v>294</v>
      </c>
      <c r="B428" s="95" t="s">
        <v>8</v>
      </c>
      <c r="C428" s="103">
        <v>70.571759999999998</v>
      </c>
      <c r="D428" s="97">
        <v>7544644</v>
      </c>
      <c r="E428" s="6">
        <f t="shared" si="11"/>
        <v>532438805.65344</v>
      </c>
    </row>
    <row r="429" spans="1:6" x14ac:dyDescent="0.2">
      <c r="A429" s="105" t="s">
        <v>484</v>
      </c>
      <c r="B429" s="95" t="s">
        <v>36</v>
      </c>
      <c r="C429" s="103">
        <v>187.34</v>
      </c>
      <c r="D429" s="97">
        <v>4071760</v>
      </c>
      <c r="E429" s="6">
        <f t="shared" si="11"/>
        <v>762803518.39999998</v>
      </c>
    </row>
    <row r="430" spans="1:6" x14ac:dyDescent="0.2">
      <c r="A430" s="105" t="s">
        <v>485</v>
      </c>
      <c r="B430" s="95" t="s">
        <v>36</v>
      </c>
      <c r="C430" s="103">
        <v>450.5</v>
      </c>
      <c r="D430" s="97">
        <v>6296653</v>
      </c>
      <c r="E430" s="6">
        <f t="shared" si="11"/>
        <v>2836642176.5</v>
      </c>
    </row>
    <row r="431" spans="1:6" x14ac:dyDescent="0.2">
      <c r="A431" s="105" t="s">
        <v>486</v>
      </c>
      <c r="B431" s="95" t="s">
        <v>36</v>
      </c>
      <c r="C431" s="103">
        <v>132.93</v>
      </c>
      <c r="D431" s="97">
        <v>6296653</v>
      </c>
      <c r="E431" s="6">
        <f t="shared" si="11"/>
        <v>837014083.29000008</v>
      </c>
    </row>
    <row r="432" spans="1:6" x14ac:dyDescent="0.2">
      <c r="A432" s="105" t="s">
        <v>291</v>
      </c>
      <c r="B432" s="95" t="s">
        <v>8</v>
      </c>
      <c r="C432" s="103">
        <v>4.9649520000000003</v>
      </c>
      <c r="D432" s="97">
        <v>7544644</v>
      </c>
      <c r="E432" s="6">
        <f t="shared" si="11"/>
        <v>37458795.317088</v>
      </c>
    </row>
    <row r="433" spans="1:5" x14ac:dyDescent="0.2">
      <c r="A433" s="105" t="s">
        <v>297</v>
      </c>
      <c r="B433" s="95" t="s">
        <v>8</v>
      </c>
      <c r="C433" s="103">
        <v>0.47678399999999999</v>
      </c>
      <c r="D433" s="97">
        <v>9553571.4285714272</v>
      </c>
      <c r="E433" s="6">
        <f t="shared" si="11"/>
        <v>4554989.9999999991</v>
      </c>
    </row>
    <row r="434" spans="1:5" x14ac:dyDescent="0.2">
      <c r="A434" s="105" t="s">
        <v>299</v>
      </c>
      <c r="B434" s="95" t="s">
        <v>36</v>
      </c>
      <c r="C434" s="103">
        <v>155.22</v>
      </c>
      <c r="D434" s="97">
        <v>4248784.9246231159</v>
      </c>
      <c r="E434" s="6">
        <f t="shared" si="11"/>
        <v>659496396</v>
      </c>
    </row>
    <row r="435" spans="1:5" x14ac:dyDescent="0.2">
      <c r="A435" s="105" t="s">
        <v>487</v>
      </c>
      <c r="B435" s="95" t="s">
        <v>35</v>
      </c>
      <c r="C435" s="103">
        <v>4</v>
      </c>
      <c r="D435" s="97">
        <v>399999.99999999994</v>
      </c>
      <c r="E435" s="6">
        <f t="shared" si="11"/>
        <v>1599999.9999999998</v>
      </c>
    </row>
    <row r="436" spans="1:5" x14ac:dyDescent="0.2">
      <c r="A436" s="105" t="s">
        <v>488</v>
      </c>
      <c r="B436" s="95" t="s">
        <v>35</v>
      </c>
      <c r="C436" s="103">
        <v>2</v>
      </c>
      <c r="D436" s="97">
        <v>364402</v>
      </c>
      <c r="E436" s="6">
        <f t="shared" si="11"/>
        <v>728804</v>
      </c>
    </row>
    <row r="437" spans="1:5" x14ac:dyDescent="0.2">
      <c r="A437" s="105" t="s">
        <v>489</v>
      </c>
      <c r="B437" s="95" t="s">
        <v>35</v>
      </c>
      <c r="C437" s="103">
        <v>1</v>
      </c>
      <c r="D437" s="97">
        <v>364402</v>
      </c>
      <c r="E437" s="6">
        <f t="shared" si="11"/>
        <v>364402</v>
      </c>
    </row>
    <row r="438" spans="1:5" x14ac:dyDescent="0.2">
      <c r="A438" s="105" t="s">
        <v>490</v>
      </c>
      <c r="B438" s="95" t="s">
        <v>35</v>
      </c>
      <c r="C438" s="103">
        <v>2</v>
      </c>
      <c r="D438" s="97">
        <v>337499</v>
      </c>
      <c r="E438" s="6">
        <f t="shared" si="11"/>
        <v>674998</v>
      </c>
    </row>
    <row r="439" spans="1:5" x14ac:dyDescent="0.2">
      <c r="A439" s="105" t="s">
        <v>491</v>
      </c>
      <c r="B439" s="95" t="s">
        <v>35</v>
      </c>
      <c r="C439" s="103">
        <v>1</v>
      </c>
      <c r="D439" s="97">
        <v>449301</v>
      </c>
      <c r="E439" s="6">
        <f t="shared" si="11"/>
        <v>449301</v>
      </c>
    </row>
    <row r="440" spans="1:5" x14ac:dyDescent="0.2">
      <c r="A440" s="105" t="s">
        <v>492</v>
      </c>
      <c r="B440" s="95" t="s">
        <v>35</v>
      </c>
      <c r="C440" s="103">
        <v>1</v>
      </c>
      <c r="D440" s="97">
        <v>449301</v>
      </c>
      <c r="E440" s="6">
        <f t="shared" si="11"/>
        <v>449301</v>
      </c>
    </row>
    <row r="441" spans="1:5" x14ac:dyDescent="0.2">
      <c r="A441" s="105" t="s">
        <v>493</v>
      </c>
      <c r="B441" s="95" t="s">
        <v>35</v>
      </c>
      <c r="C441" s="103">
        <v>1</v>
      </c>
      <c r="D441" s="97">
        <v>337575</v>
      </c>
      <c r="E441" s="6">
        <f t="shared" si="11"/>
        <v>337575</v>
      </c>
    </row>
    <row r="442" spans="1:5" x14ac:dyDescent="0.2">
      <c r="A442" s="105" t="s">
        <v>494</v>
      </c>
      <c r="B442" s="95" t="s">
        <v>35</v>
      </c>
      <c r="C442" s="103">
        <v>1</v>
      </c>
      <c r="D442" s="97">
        <v>337575</v>
      </c>
      <c r="E442" s="6">
        <f t="shared" si="11"/>
        <v>337575</v>
      </c>
    </row>
    <row r="443" spans="1:5" x14ac:dyDescent="0.2">
      <c r="A443" s="105" t="s">
        <v>495</v>
      </c>
      <c r="B443" s="95" t="s">
        <v>35</v>
      </c>
      <c r="C443" s="103">
        <v>1</v>
      </c>
      <c r="D443" s="97">
        <v>357413</v>
      </c>
      <c r="E443" s="6">
        <f t="shared" si="11"/>
        <v>357413</v>
      </c>
    </row>
    <row r="444" spans="1:5" x14ac:dyDescent="0.2">
      <c r="A444" s="105" t="s">
        <v>496</v>
      </c>
      <c r="B444" s="95" t="s">
        <v>35</v>
      </c>
      <c r="C444" s="103">
        <v>2</v>
      </c>
      <c r="D444" s="97">
        <v>338778</v>
      </c>
      <c r="E444" s="6">
        <f t="shared" si="11"/>
        <v>677556</v>
      </c>
    </row>
    <row r="445" spans="1:5" x14ac:dyDescent="0.2">
      <c r="A445" s="105" t="s">
        <v>497</v>
      </c>
      <c r="B445" s="95" t="s">
        <v>35</v>
      </c>
      <c r="C445" s="103">
        <v>2</v>
      </c>
      <c r="D445" s="97">
        <v>338778</v>
      </c>
      <c r="E445" s="6">
        <f t="shared" si="11"/>
        <v>677556</v>
      </c>
    </row>
    <row r="446" spans="1:5" x14ac:dyDescent="0.2">
      <c r="A446" s="105" t="s">
        <v>498</v>
      </c>
      <c r="B446" s="95" t="s">
        <v>35</v>
      </c>
      <c r="C446" s="103">
        <v>1</v>
      </c>
      <c r="D446" s="97">
        <v>47606</v>
      </c>
      <c r="E446" s="6">
        <f t="shared" si="11"/>
        <v>47606</v>
      </c>
    </row>
    <row r="447" spans="1:5" x14ac:dyDescent="0.2">
      <c r="A447" s="105" t="s">
        <v>499</v>
      </c>
      <c r="B447" s="95" t="s">
        <v>35</v>
      </c>
      <c r="C447" s="103">
        <v>1</v>
      </c>
      <c r="D447" s="97">
        <v>331568</v>
      </c>
      <c r="E447" s="6">
        <f t="shared" si="11"/>
        <v>331568</v>
      </c>
    </row>
    <row r="448" spans="1:5" x14ac:dyDescent="0.2">
      <c r="A448" s="105" t="s">
        <v>500</v>
      </c>
      <c r="B448" s="95" t="s">
        <v>35</v>
      </c>
      <c r="C448" s="103">
        <v>1</v>
      </c>
      <c r="D448" s="97">
        <v>331568</v>
      </c>
      <c r="E448" s="6">
        <f t="shared" si="11"/>
        <v>331568</v>
      </c>
    </row>
    <row r="449" spans="1:5" ht="13.5" customHeight="1" x14ac:dyDescent="0.2">
      <c r="A449" s="113"/>
      <c r="B449" s="11" t="s">
        <v>5</v>
      </c>
      <c r="C449" s="69"/>
      <c r="D449" s="5"/>
      <c r="E449" s="5">
        <f>SUM(E290:E448)</f>
        <v>9604676378.7243919</v>
      </c>
    </row>
    <row r="450" spans="1:5" x14ac:dyDescent="0.2">
      <c r="A450" s="54" t="s">
        <v>6</v>
      </c>
      <c r="B450" s="13" t="s">
        <v>5</v>
      </c>
      <c r="C450" s="71"/>
      <c r="D450" s="14"/>
      <c r="E450" s="76">
        <f>(E449-E310-E293-E292-E290)*0.02</f>
        <v>186155453.93006405</v>
      </c>
    </row>
    <row r="451" spans="1:5" x14ac:dyDescent="0.2">
      <c r="A451" s="54" t="s">
        <v>7</v>
      </c>
      <c r="B451" s="13" t="s">
        <v>5</v>
      </c>
      <c r="C451" s="71"/>
      <c r="D451" s="14"/>
      <c r="E451" s="15">
        <f>F451*0.015</f>
        <v>0</v>
      </c>
    </row>
    <row r="452" spans="1:5" x14ac:dyDescent="0.2">
      <c r="A452" s="54" t="s">
        <v>31</v>
      </c>
      <c r="B452" s="13" t="s">
        <v>5</v>
      </c>
      <c r="C452" s="71"/>
      <c r="D452" s="14"/>
      <c r="E452" s="15">
        <f>(E449-E293-E290)*0.05</f>
        <v>473034442.85714763</v>
      </c>
    </row>
    <row r="453" spans="1:5" ht="27.75" customHeight="1" x14ac:dyDescent="0.2">
      <c r="A453" s="114"/>
      <c r="B453" s="93" t="s">
        <v>5</v>
      </c>
      <c r="C453" s="72"/>
      <c r="D453" s="17"/>
      <c r="E453" s="93">
        <f>SUM(E449:E452)</f>
        <v>10263866275.511602</v>
      </c>
    </row>
    <row r="454" spans="1:5" s="75" customFormat="1" ht="54.75" customHeight="1" x14ac:dyDescent="0.2">
      <c r="A454" s="138"/>
      <c r="B454" s="138"/>
      <c r="C454" s="138"/>
      <c r="D454" s="138"/>
      <c r="E454" s="138"/>
    </row>
    <row r="455" spans="1:5" x14ac:dyDescent="0.2">
      <c r="D455" s="67"/>
      <c r="E455" s="1"/>
    </row>
    <row r="456" spans="1:5" x14ac:dyDescent="0.2">
      <c r="A456" s="1"/>
      <c r="B456" s="1"/>
      <c r="C456" s="1"/>
      <c r="D456" s="67"/>
      <c r="E456" s="1"/>
    </row>
    <row r="457" spans="1:5" x14ac:dyDescent="0.2">
      <c r="A457" s="1"/>
      <c r="B457" s="1"/>
      <c r="C457" s="1"/>
      <c r="D457" s="67"/>
      <c r="E457" s="1"/>
    </row>
    <row r="459" spans="1:5" x14ac:dyDescent="0.2">
      <c r="A459" s="1"/>
      <c r="B459" s="1"/>
      <c r="C459" s="1"/>
      <c r="D459" s="1"/>
      <c r="E459" s="1"/>
    </row>
    <row r="460" spans="1:5" x14ac:dyDescent="0.2">
      <c r="A460" s="1"/>
      <c r="B460" s="1"/>
      <c r="C460" s="1"/>
      <c r="D460" s="1"/>
      <c r="E460" s="1"/>
    </row>
    <row r="461" spans="1:5" x14ac:dyDescent="0.2">
      <c r="A461" s="1"/>
      <c r="B461" s="1"/>
      <c r="C461" s="1"/>
      <c r="D461" s="1"/>
      <c r="E461" s="1"/>
    </row>
    <row r="462" spans="1:5" x14ac:dyDescent="0.2">
      <c r="A462" s="1"/>
      <c r="B462" s="1"/>
      <c r="C462" s="1"/>
      <c r="D462" s="1"/>
      <c r="E462" s="1"/>
    </row>
    <row r="463" spans="1:5" x14ac:dyDescent="0.2">
      <c r="A463" s="1"/>
      <c r="B463" s="1"/>
      <c r="C463" s="1"/>
      <c r="D463" s="1"/>
      <c r="E463" s="1"/>
    </row>
    <row r="464" spans="1:5" x14ac:dyDescent="0.2">
      <c r="A464" s="1"/>
      <c r="B464" s="1"/>
      <c r="C464" s="1"/>
      <c r="D464" s="1"/>
      <c r="E464" s="1"/>
    </row>
    <row r="465" s="1" customFormat="1" x14ac:dyDescent="0.2"/>
    <row r="466" s="1" customFormat="1" x14ac:dyDescent="0.2"/>
    <row r="467" s="1" customFormat="1" x14ac:dyDescent="0.2"/>
    <row r="468" s="1" customFormat="1" x14ac:dyDescent="0.2"/>
    <row r="469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89" s="1" customFormat="1" x14ac:dyDescent="0.2"/>
    <row r="490" s="1" customFormat="1" x14ac:dyDescent="0.2"/>
    <row r="491" s="1" customFormat="1" x14ac:dyDescent="0.2"/>
    <row r="492" s="1" customFormat="1" x14ac:dyDescent="0.2"/>
    <row r="493" s="1" customFormat="1" x14ac:dyDescent="0.2"/>
    <row r="494" s="1" customFormat="1" x14ac:dyDescent="0.2"/>
    <row r="495" s="1" customFormat="1" x14ac:dyDescent="0.2"/>
    <row r="496" s="1" customFormat="1" x14ac:dyDescent="0.2"/>
    <row r="497" s="1" customFormat="1" x14ac:dyDescent="0.2"/>
    <row r="498" s="1" customFormat="1" x14ac:dyDescent="0.2"/>
    <row r="499" s="1" customFormat="1" x14ac:dyDescent="0.2"/>
    <row r="500" s="1" customFormat="1" x14ac:dyDescent="0.2"/>
    <row r="501" s="1" customFormat="1" x14ac:dyDescent="0.2"/>
    <row r="502" s="1" customFormat="1" x14ac:dyDescent="0.2"/>
    <row r="503" s="1" customFormat="1" x14ac:dyDescent="0.2"/>
    <row r="504" s="1" customFormat="1" x14ac:dyDescent="0.2"/>
    <row r="505" s="1" customFormat="1" x14ac:dyDescent="0.2"/>
    <row r="506" s="1" customFormat="1" x14ac:dyDescent="0.2"/>
    <row r="508" s="1" customFormat="1" x14ac:dyDescent="0.2"/>
    <row r="509" s="1" customFormat="1" x14ac:dyDescent="0.2"/>
    <row r="510" s="1" customFormat="1" x14ac:dyDescent="0.2"/>
    <row r="511" s="1" customFormat="1" x14ac:dyDescent="0.2"/>
    <row r="512" s="1" customFormat="1" x14ac:dyDescent="0.2"/>
    <row r="513" s="1" customFormat="1" x14ac:dyDescent="0.2"/>
    <row r="514" s="1" customFormat="1" x14ac:dyDescent="0.2"/>
    <row r="515" s="1" customFormat="1" x14ac:dyDescent="0.2"/>
    <row r="516" s="1" customFormat="1" x14ac:dyDescent="0.2"/>
    <row r="517" s="1" customFormat="1" x14ac:dyDescent="0.2"/>
    <row r="518" s="1" customFormat="1" x14ac:dyDescent="0.2"/>
    <row r="519" s="1" customFormat="1" x14ac:dyDescent="0.2"/>
    <row r="520" s="1" customFormat="1" x14ac:dyDescent="0.2"/>
    <row r="521" s="1" customFormat="1" x14ac:dyDescent="0.2"/>
    <row r="522" s="1" customFormat="1" x14ac:dyDescent="0.2"/>
    <row r="523" s="1" customFormat="1" x14ac:dyDescent="0.2"/>
    <row r="524" s="1" customFormat="1" x14ac:dyDescent="0.2"/>
    <row r="525" s="1" customFormat="1" x14ac:dyDescent="0.2"/>
    <row r="526" s="1" customFormat="1" x14ac:dyDescent="0.2"/>
    <row r="527" s="1" customFormat="1" x14ac:dyDescent="0.2"/>
    <row r="528" s="1" customFormat="1" x14ac:dyDescent="0.2"/>
    <row r="529" s="1" customFormat="1" x14ac:dyDescent="0.2"/>
    <row r="530" s="1" customFormat="1" x14ac:dyDescent="0.2"/>
    <row r="531" s="1" customFormat="1" x14ac:dyDescent="0.2"/>
    <row r="532" s="1" customFormat="1" x14ac:dyDescent="0.2"/>
    <row r="533" s="1" customFormat="1" x14ac:dyDescent="0.2"/>
    <row r="534" s="1" customFormat="1" x14ac:dyDescent="0.2"/>
    <row r="535" s="1" customFormat="1" x14ac:dyDescent="0.2"/>
    <row r="536" s="1" customFormat="1" x14ac:dyDescent="0.2"/>
    <row r="537" s="1" customFormat="1" x14ac:dyDescent="0.2"/>
    <row r="538" s="1" customFormat="1" x14ac:dyDescent="0.2"/>
    <row r="539" s="1" customFormat="1" x14ac:dyDescent="0.2"/>
    <row r="540" s="1" customFormat="1" x14ac:dyDescent="0.2"/>
    <row r="541" s="1" customFormat="1" x14ac:dyDescent="0.2"/>
    <row r="542" s="1" customFormat="1" x14ac:dyDescent="0.2"/>
    <row r="543" s="1" customFormat="1" x14ac:dyDescent="0.2"/>
    <row r="544" s="1" customFormat="1" x14ac:dyDescent="0.2"/>
    <row r="545" s="1" customFormat="1" x14ac:dyDescent="0.2"/>
    <row r="546" s="1" customFormat="1" x14ac:dyDescent="0.2"/>
    <row r="547" s="1" customFormat="1" x14ac:dyDescent="0.2"/>
    <row r="548" s="1" customFormat="1" x14ac:dyDescent="0.2"/>
    <row r="549" s="1" customFormat="1" x14ac:dyDescent="0.2"/>
    <row r="550" s="1" customFormat="1" x14ac:dyDescent="0.2"/>
    <row r="551" s="1" customFormat="1" x14ac:dyDescent="0.2"/>
    <row r="552" s="1" customFormat="1" x14ac:dyDescent="0.2"/>
    <row r="553" s="1" customFormat="1" x14ac:dyDescent="0.2"/>
    <row r="554" s="1" customFormat="1" x14ac:dyDescent="0.2"/>
    <row r="555" s="1" customFormat="1" x14ac:dyDescent="0.2"/>
    <row r="556" s="1" customFormat="1" x14ac:dyDescent="0.2"/>
    <row r="557" s="1" customFormat="1" x14ac:dyDescent="0.2"/>
    <row r="558" s="1" customFormat="1" x14ac:dyDescent="0.2"/>
    <row r="559" s="1" customFormat="1" x14ac:dyDescent="0.2"/>
    <row r="560" s="1" customFormat="1" x14ac:dyDescent="0.2"/>
    <row r="561" s="1" customFormat="1" x14ac:dyDescent="0.2"/>
    <row r="562" s="1" customFormat="1" x14ac:dyDescent="0.2"/>
    <row r="563" s="1" customFormat="1" x14ac:dyDescent="0.2"/>
    <row r="564" s="1" customFormat="1" x14ac:dyDescent="0.2"/>
    <row r="565" s="1" customFormat="1" x14ac:dyDescent="0.2"/>
    <row r="566" s="1" customFormat="1" x14ac:dyDescent="0.2"/>
    <row r="567" s="1" customFormat="1" x14ac:dyDescent="0.2"/>
    <row r="568" s="1" customFormat="1" x14ac:dyDescent="0.2"/>
    <row r="569" s="1" customFormat="1" x14ac:dyDescent="0.2"/>
    <row r="570" s="1" customFormat="1" x14ac:dyDescent="0.2"/>
    <row r="571" s="1" customFormat="1" x14ac:dyDescent="0.2"/>
    <row r="572" s="1" customFormat="1" x14ac:dyDescent="0.2"/>
    <row r="573" s="1" customFormat="1" x14ac:dyDescent="0.2"/>
    <row r="574" s="1" customFormat="1" x14ac:dyDescent="0.2"/>
    <row r="575" s="1" customFormat="1" x14ac:dyDescent="0.2"/>
    <row r="576" s="1" customFormat="1" x14ac:dyDescent="0.2"/>
    <row r="577" s="1" customFormat="1" x14ac:dyDescent="0.2"/>
    <row r="578" s="1" customFormat="1" x14ac:dyDescent="0.2"/>
    <row r="579" s="1" customFormat="1" x14ac:dyDescent="0.2"/>
    <row r="580" s="1" customFormat="1" x14ac:dyDescent="0.2"/>
    <row r="581" s="1" customFormat="1" x14ac:dyDescent="0.2"/>
    <row r="582" s="1" customFormat="1" x14ac:dyDescent="0.2"/>
    <row r="583" s="1" customFormat="1" x14ac:dyDescent="0.2"/>
    <row r="584" s="1" customFormat="1" x14ac:dyDescent="0.2"/>
    <row r="585" s="1" customFormat="1" x14ac:dyDescent="0.2"/>
    <row r="586" s="1" customFormat="1" x14ac:dyDescent="0.2"/>
    <row r="587" s="1" customFormat="1" x14ac:dyDescent="0.2"/>
    <row r="588" s="1" customFormat="1" x14ac:dyDescent="0.2"/>
    <row r="589" s="1" customFormat="1" x14ac:dyDescent="0.2"/>
    <row r="590" s="1" customFormat="1" x14ac:dyDescent="0.2"/>
    <row r="591" s="1" customFormat="1" x14ac:dyDescent="0.2"/>
    <row r="592" s="1" customFormat="1" x14ac:dyDescent="0.2"/>
    <row r="593" s="1" customFormat="1" x14ac:dyDescent="0.2"/>
    <row r="594" s="1" customFormat="1" x14ac:dyDescent="0.2"/>
    <row r="595" s="1" customFormat="1" x14ac:dyDescent="0.2"/>
    <row r="596" s="1" customFormat="1" x14ac:dyDescent="0.2"/>
    <row r="597" s="1" customFormat="1" x14ac:dyDescent="0.2"/>
    <row r="598" s="1" customFormat="1" x14ac:dyDescent="0.2"/>
    <row r="599" s="1" customFormat="1" x14ac:dyDescent="0.2"/>
    <row r="600" s="1" customFormat="1" x14ac:dyDescent="0.2"/>
    <row r="601" s="1" customFormat="1" x14ac:dyDescent="0.2"/>
    <row r="602" s="1" customFormat="1" x14ac:dyDescent="0.2"/>
    <row r="603" s="1" customFormat="1" x14ac:dyDescent="0.2"/>
    <row r="604" s="1" customFormat="1" x14ac:dyDescent="0.2"/>
    <row r="605" s="1" customFormat="1" x14ac:dyDescent="0.2"/>
    <row r="606" s="1" customFormat="1" x14ac:dyDescent="0.2"/>
    <row r="607" s="1" customFormat="1" x14ac:dyDescent="0.2"/>
    <row r="611" s="1" customFormat="1" x14ac:dyDescent="0.2"/>
    <row r="612" s="1" customFormat="1" x14ac:dyDescent="0.2"/>
    <row r="613" s="1" customFormat="1" x14ac:dyDescent="0.2"/>
    <row r="614" s="1" customFormat="1" x14ac:dyDescent="0.2"/>
    <row r="615" s="1" customFormat="1" x14ac:dyDescent="0.2"/>
    <row r="616" s="1" customFormat="1" x14ac:dyDescent="0.2"/>
    <row r="617" s="1" customFormat="1" x14ac:dyDescent="0.2"/>
    <row r="627" s="1" customFormat="1" x14ac:dyDescent="0.2"/>
    <row r="628" s="1" customFormat="1" x14ac:dyDescent="0.2"/>
    <row r="629" s="1" customFormat="1" x14ac:dyDescent="0.2"/>
    <row r="630" s="1" customFormat="1" x14ac:dyDescent="0.2"/>
    <row r="631" s="1" customFormat="1" x14ac:dyDescent="0.2"/>
    <row r="632" s="1" customFormat="1" x14ac:dyDescent="0.2"/>
    <row r="633" s="1" customFormat="1" x14ac:dyDescent="0.2"/>
    <row r="634" s="1" customFormat="1" x14ac:dyDescent="0.2"/>
    <row r="635" s="1" customFormat="1" x14ac:dyDescent="0.2"/>
    <row r="636" s="1" customFormat="1" x14ac:dyDescent="0.2"/>
    <row r="637" s="1" customFormat="1" x14ac:dyDescent="0.2"/>
    <row r="638" s="1" customFormat="1" x14ac:dyDescent="0.2"/>
    <row r="639" s="1" customFormat="1" x14ac:dyDescent="0.2"/>
    <row r="640" s="1" customFormat="1" x14ac:dyDescent="0.2"/>
    <row r="641" s="1" customFormat="1" x14ac:dyDescent="0.2"/>
    <row r="642" s="1" customFormat="1" x14ac:dyDescent="0.2"/>
    <row r="643" s="1" customFormat="1" x14ac:dyDescent="0.2"/>
    <row r="644" s="1" customFormat="1" x14ac:dyDescent="0.2"/>
    <row r="645" s="1" customFormat="1" x14ac:dyDescent="0.2"/>
    <row r="649" s="1" customFormat="1" x14ac:dyDescent="0.2"/>
  </sheetData>
  <mergeCells count="15">
    <mergeCell ref="A288:E288"/>
    <mergeCell ref="A289:E289"/>
    <mergeCell ref="A454:E454"/>
    <mergeCell ref="A84:E84"/>
    <mergeCell ref="A197:E197"/>
    <mergeCell ref="A198:E198"/>
    <mergeCell ref="A13:E13"/>
    <mergeCell ref="A19:E19"/>
    <mergeCell ref="A20:E20"/>
    <mergeCell ref="A83:E83"/>
    <mergeCell ref="A1:E1"/>
    <mergeCell ref="A2:E2"/>
    <mergeCell ref="A3:E3"/>
    <mergeCell ref="A6:E6"/>
    <mergeCell ref="A12:E12"/>
  </mergeCells>
  <hyperlinks>
    <hyperlink ref="F369" r:id="rId1"/>
    <hyperlink ref="F389" r:id="rId2"/>
    <hyperlink ref="F408" r:id="rId3"/>
    <hyperlink ref="F413" r:id="rId4"/>
    <hyperlink ref="F425" r:id="rId5"/>
    <hyperlink ref="F106" r:id="rId6"/>
    <hyperlink ref="F98" r:id="rId7"/>
    <hyperlink ref="F125" r:id="rId8"/>
    <hyperlink ref="F126" r:id="rId9"/>
    <hyperlink ref="F130" r:id="rId10"/>
    <hyperlink ref="F186" r:id="rId11"/>
    <hyperlink ref="F187" r:id="rId12"/>
    <hyperlink ref="F188" r:id="rId13"/>
    <hyperlink ref="F202" r:id="rId14"/>
    <hyperlink ref="F203" r:id="rId15"/>
    <hyperlink ref="F204" r:id="rId16"/>
    <hyperlink ref="F206" r:id="rId17"/>
    <hyperlink ref="F205" r:id="rId18"/>
    <hyperlink ref="F201" r:id="rId19"/>
    <hyperlink ref="F200" r:id="rId20"/>
    <hyperlink ref="F119" r:id="rId21"/>
    <hyperlink ref="F121" r:id="rId22"/>
    <hyperlink ref="F129" r:id="rId23"/>
    <hyperlink ref="F170" r:id="rId24"/>
    <hyperlink ref="F171" r:id="rId2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492"/>
  <sheetViews>
    <sheetView topLeftCell="A64" workbookViewId="0">
      <selection activeCell="A25" sqref="A25"/>
    </sheetView>
  </sheetViews>
  <sheetFormatPr defaultColWidth="9.140625" defaultRowHeight="12.75" x14ac:dyDescent="0.2"/>
  <cols>
    <col min="1" max="1" width="66.28515625" style="23" customWidth="1"/>
    <col min="2" max="2" width="9.28515625" style="52" bestFit="1" customWidth="1"/>
    <col min="3" max="3" width="11.42578125" style="73" customWidth="1"/>
    <col min="4" max="4" width="12" style="18" customWidth="1"/>
    <col min="5" max="5" width="15" style="19" customWidth="1"/>
    <col min="6" max="6" width="13.85546875" style="1" bestFit="1" customWidth="1"/>
    <col min="7" max="16384" width="9.140625" style="1"/>
  </cols>
  <sheetData>
    <row r="1" spans="1:5" ht="41.25" customHeight="1" x14ac:dyDescent="0.2">
      <c r="A1" s="135"/>
      <c r="B1" s="135"/>
      <c r="C1" s="135"/>
      <c r="D1" s="135"/>
      <c r="E1" s="135"/>
    </row>
    <row r="2" spans="1:5" x14ac:dyDescent="0.2">
      <c r="A2" s="136"/>
      <c r="B2" s="136"/>
      <c r="C2" s="136"/>
      <c r="D2" s="136"/>
      <c r="E2" s="136"/>
    </row>
    <row r="3" spans="1:5" x14ac:dyDescent="0.2">
      <c r="A3" s="136"/>
      <c r="B3" s="136"/>
      <c r="C3" s="136"/>
      <c r="D3" s="136"/>
      <c r="E3" s="136"/>
    </row>
    <row r="4" spans="1:5" ht="25.5" x14ac:dyDescent="0.2">
      <c r="A4" s="2" t="s">
        <v>0</v>
      </c>
      <c r="B4" s="2" t="s">
        <v>1</v>
      </c>
      <c r="C4" s="68" t="s">
        <v>2</v>
      </c>
      <c r="D4" s="2" t="s">
        <v>3</v>
      </c>
      <c r="E4" s="3" t="s">
        <v>4</v>
      </c>
    </row>
    <row r="5" spans="1:5" x14ac:dyDescent="0.2">
      <c r="A5" s="2">
        <v>2</v>
      </c>
      <c r="B5" s="2">
        <v>3</v>
      </c>
      <c r="C5" s="2">
        <v>4</v>
      </c>
      <c r="D5" s="2">
        <v>5</v>
      </c>
      <c r="E5" s="2">
        <v>6</v>
      </c>
    </row>
    <row r="6" spans="1:5" x14ac:dyDescent="0.2">
      <c r="A6" s="133"/>
      <c r="B6" s="133"/>
      <c r="C6" s="133"/>
      <c r="D6" s="133"/>
      <c r="E6" s="133"/>
    </row>
    <row r="7" spans="1:5" x14ac:dyDescent="0.2">
      <c r="A7" s="53" t="s">
        <v>157</v>
      </c>
      <c r="B7" s="24" t="s">
        <v>158</v>
      </c>
      <c r="C7" s="74">
        <v>1522.1991392</v>
      </c>
      <c r="D7" s="83">
        <v>26824.313600000001</v>
      </c>
      <c r="E7" s="4">
        <f>C7*D7</f>
        <v>40831947.071550854</v>
      </c>
    </row>
    <row r="8" spans="1:5" ht="12.75" customHeight="1" x14ac:dyDescent="0.2">
      <c r="A8" s="92"/>
      <c r="B8" s="92" t="s">
        <v>5</v>
      </c>
      <c r="C8" s="69">
        <f>SUM(C7:C7)</f>
        <v>1522.1991392</v>
      </c>
      <c r="D8" s="5"/>
      <c r="E8" s="5">
        <f>SUM(E7:E7)</f>
        <v>40831947.071550854</v>
      </c>
    </row>
    <row r="9" spans="1:5" x14ac:dyDescent="0.2">
      <c r="A9" s="137"/>
      <c r="B9" s="137"/>
      <c r="C9" s="137"/>
      <c r="D9" s="137"/>
      <c r="E9" s="137"/>
    </row>
    <row r="10" spans="1:5" ht="14.25" customHeight="1" x14ac:dyDescent="0.2">
      <c r="A10" s="133"/>
      <c r="B10" s="133"/>
      <c r="C10" s="133"/>
      <c r="D10" s="133"/>
      <c r="E10" s="133"/>
    </row>
    <row r="11" spans="1:5" x14ac:dyDescent="0.2">
      <c r="A11" s="80" t="s">
        <v>81</v>
      </c>
      <c r="B11" s="95" t="s">
        <v>78</v>
      </c>
      <c r="C11" s="96">
        <v>3.8120000000000001E-2</v>
      </c>
      <c r="D11" s="97">
        <v>140201</v>
      </c>
      <c r="E11" s="6">
        <f>C11*D11</f>
        <v>5344.4621200000001</v>
      </c>
    </row>
    <row r="12" spans="1:5" ht="25.5" x14ac:dyDescent="0.2">
      <c r="A12" s="80" t="s">
        <v>100</v>
      </c>
      <c r="B12" s="95" t="s">
        <v>78</v>
      </c>
      <c r="C12" s="96">
        <v>96.1828</v>
      </c>
      <c r="D12" s="97">
        <v>54178</v>
      </c>
      <c r="E12" s="6">
        <f t="shared" ref="E12:E44" si="0">C12*D12</f>
        <v>5210991.7384000001</v>
      </c>
    </row>
    <row r="13" spans="1:5" ht="25.5" x14ac:dyDescent="0.2">
      <c r="A13" s="80" t="s">
        <v>501</v>
      </c>
      <c r="B13" s="95" t="s">
        <v>78</v>
      </c>
      <c r="C13" s="96">
        <v>1.3375999999999999</v>
      </c>
      <c r="D13" s="97">
        <v>175643</v>
      </c>
      <c r="E13" s="6">
        <f t="shared" si="0"/>
        <v>234940.07679999998</v>
      </c>
    </row>
    <row r="14" spans="1:5" x14ac:dyDescent="0.2">
      <c r="A14" s="80" t="s">
        <v>502</v>
      </c>
      <c r="B14" s="95" t="s">
        <v>78</v>
      </c>
      <c r="C14" s="96">
        <v>1.71</v>
      </c>
      <c r="D14" s="97">
        <v>235</v>
      </c>
      <c r="E14" s="6">
        <f t="shared" si="0"/>
        <v>401.84999999999997</v>
      </c>
    </row>
    <row r="15" spans="1:5" x14ac:dyDescent="0.2">
      <c r="A15" s="80" t="s">
        <v>503</v>
      </c>
      <c r="B15" s="95" t="s">
        <v>78</v>
      </c>
      <c r="C15" s="96">
        <v>19.38</v>
      </c>
      <c r="D15" s="97">
        <v>20072.346477568004</v>
      </c>
      <c r="E15" s="6">
        <f t="shared" si="0"/>
        <v>389002.0747352679</v>
      </c>
    </row>
    <row r="16" spans="1:5" x14ac:dyDescent="0.2">
      <c r="A16" s="80" t="s">
        <v>101</v>
      </c>
      <c r="B16" s="95" t="s">
        <v>78</v>
      </c>
      <c r="C16" s="96">
        <v>9.2736000000000001</v>
      </c>
      <c r="D16" s="97">
        <v>1809.8017315840004</v>
      </c>
      <c r="E16" s="6">
        <f t="shared" si="0"/>
        <v>16783.377338017388</v>
      </c>
    </row>
    <row r="17" spans="1:5" ht="25.5" x14ac:dyDescent="0.2">
      <c r="A17" s="80" t="s">
        <v>165</v>
      </c>
      <c r="B17" s="95" t="s">
        <v>78</v>
      </c>
      <c r="C17" s="96">
        <v>0.20979999999999999</v>
      </c>
      <c r="D17" s="97">
        <v>152202</v>
      </c>
      <c r="E17" s="6">
        <f t="shared" si="0"/>
        <v>31931.979599999999</v>
      </c>
    </row>
    <row r="18" spans="1:5" ht="25.5" x14ac:dyDescent="0.2">
      <c r="A18" s="80" t="s">
        <v>165</v>
      </c>
      <c r="B18" s="95" t="s">
        <v>78</v>
      </c>
      <c r="C18" s="96">
        <v>19.930800000000001</v>
      </c>
      <c r="D18" s="97">
        <v>152202</v>
      </c>
      <c r="E18" s="6">
        <f t="shared" si="0"/>
        <v>3033507.6216000002</v>
      </c>
    </row>
    <row r="19" spans="1:5" x14ac:dyDescent="0.2">
      <c r="A19" s="80" t="s">
        <v>167</v>
      </c>
      <c r="B19" s="95" t="s">
        <v>78</v>
      </c>
      <c r="C19" s="96">
        <v>27.893000000000001</v>
      </c>
      <c r="D19" s="97">
        <v>239461</v>
      </c>
      <c r="E19" s="6">
        <f t="shared" si="0"/>
        <v>6679285.6730000004</v>
      </c>
    </row>
    <row r="20" spans="1:5" ht="25.5" x14ac:dyDescent="0.2">
      <c r="A20" s="80" t="s">
        <v>103</v>
      </c>
      <c r="B20" s="95" t="s">
        <v>78</v>
      </c>
      <c r="C20" s="96">
        <v>1.8864000000000001</v>
      </c>
      <c r="D20" s="97">
        <v>239461</v>
      </c>
      <c r="E20" s="6">
        <f t="shared" si="0"/>
        <v>451719.2304</v>
      </c>
    </row>
    <row r="21" spans="1:5" ht="25.5" x14ac:dyDescent="0.2">
      <c r="A21" s="80" t="s">
        <v>213</v>
      </c>
      <c r="B21" s="95" t="s">
        <v>78</v>
      </c>
      <c r="C21" s="96">
        <v>4.7420799999999996</v>
      </c>
      <c r="D21" s="97">
        <v>205548</v>
      </c>
      <c r="E21" s="6">
        <f t="shared" si="0"/>
        <v>974725.05983999989</v>
      </c>
    </row>
    <row r="22" spans="1:5" ht="25.5" x14ac:dyDescent="0.2">
      <c r="A22" s="80" t="s">
        <v>504</v>
      </c>
      <c r="B22" s="95" t="s">
        <v>78</v>
      </c>
      <c r="C22" s="96">
        <v>1.5039</v>
      </c>
      <c r="D22" s="97">
        <v>254345</v>
      </c>
      <c r="E22" s="6">
        <f t="shared" si="0"/>
        <v>382509.44550000003</v>
      </c>
    </row>
    <row r="23" spans="1:5" x14ac:dyDescent="0.2">
      <c r="A23" s="80" t="s">
        <v>214</v>
      </c>
      <c r="B23" s="95" t="s">
        <v>78</v>
      </c>
      <c r="C23" s="96">
        <v>7.3188399999999998</v>
      </c>
      <c r="D23" s="97">
        <v>10754</v>
      </c>
      <c r="E23" s="6">
        <f t="shared" si="0"/>
        <v>78706.805359999998</v>
      </c>
    </row>
    <row r="24" spans="1:5" x14ac:dyDescent="0.2">
      <c r="A24" s="80" t="s">
        <v>505</v>
      </c>
      <c r="B24" s="95" t="s">
        <v>78</v>
      </c>
      <c r="C24" s="96">
        <v>0.20979999999999999</v>
      </c>
      <c r="D24" s="97">
        <v>553.41044684800022</v>
      </c>
      <c r="E24" s="6">
        <f t="shared" si="0"/>
        <v>116.10551174871044</v>
      </c>
    </row>
    <row r="25" spans="1:5" x14ac:dyDescent="0.2">
      <c r="A25" s="80" t="s">
        <v>169</v>
      </c>
      <c r="B25" s="95" t="s">
        <v>78</v>
      </c>
      <c r="C25" s="96">
        <v>28.980399999999999</v>
      </c>
      <c r="D25" s="97">
        <v>6311</v>
      </c>
      <c r="E25" s="6">
        <f t="shared" si="0"/>
        <v>182895.30439999999</v>
      </c>
    </row>
    <row r="26" spans="1:5" ht="25.5" x14ac:dyDescent="0.2">
      <c r="A26" s="80" t="s">
        <v>506</v>
      </c>
      <c r="B26" s="95" t="s">
        <v>78</v>
      </c>
      <c r="C26" s="96">
        <v>21</v>
      </c>
      <c r="D26" s="97">
        <v>63570.407599820792</v>
      </c>
      <c r="E26" s="6">
        <f t="shared" si="0"/>
        <v>1334978.5595962366</v>
      </c>
    </row>
    <row r="27" spans="1:5" x14ac:dyDescent="0.2">
      <c r="A27" s="80" t="s">
        <v>104</v>
      </c>
      <c r="B27" s="95" t="s">
        <v>78</v>
      </c>
      <c r="C27" s="96">
        <v>56.305199999999999</v>
      </c>
      <c r="D27" s="97">
        <v>1403</v>
      </c>
      <c r="E27" s="6">
        <f t="shared" si="0"/>
        <v>78996.195599999992</v>
      </c>
    </row>
    <row r="28" spans="1:5" x14ac:dyDescent="0.2">
      <c r="A28" s="80" t="s">
        <v>105</v>
      </c>
      <c r="B28" s="95" t="s">
        <v>78</v>
      </c>
      <c r="C28" s="96">
        <v>9.2736000000000001</v>
      </c>
      <c r="D28" s="97">
        <v>33744</v>
      </c>
      <c r="E28" s="6">
        <f t="shared" si="0"/>
        <v>312928.35840000003</v>
      </c>
    </row>
    <row r="29" spans="1:5" x14ac:dyDescent="0.2">
      <c r="A29" s="80" t="s">
        <v>507</v>
      </c>
      <c r="B29" s="95" t="s">
        <v>78</v>
      </c>
      <c r="C29" s="96">
        <v>1.8923399999999999</v>
      </c>
      <c r="D29" s="97">
        <v>175265</v>
      </c>
      <c r="E29" s="6">
        <f t="shared" si="0"/>
        <v>331660.97009999998</v>
      </c>
    </row>
    <row r="30" spans="1:5" ht="25.5" x14ac:dyDescent="0.2">
      <c r="A30" s="80" t="s">
        <v>508</v>
      </c>
      <c r="B30" s="95" t="s">
        <v>78</v>
      </c>
      <c r="C30" s="96">
        <v>2.2812199999999998</v>
      </c>
      <c r="D30" s="97">
        <v>175265</v>
      </c>
      <c r="E30" s="6">
        <f t="shared" si="0"/>
        <v>399818.02329999994</v>
      </c>
    </row>
    <row r="31" spans="1:5" x14ac:dyDescent="0.2">
      <c r="A31" s="80" t="s">
        <v>171</v>
      </c>
      <c r="B31" s="95" t="s">
        <v>78</v>
      </c>
      <c r="C31" s="96">
        <v>37.173430000000003</v>
      </c>
      <c r="D31" s="97">
        <v>1954</v>
      </c>
      <c r="E31" s="6">
        <f t="shared" si="0"/>
        <v>72636.88222</v>
      </c>
    </row>
    <row r="32" spans="1:5" x14ac:dyDescent="0.2">
      <c r="A32" s="80" t="s">
        <v>509</v>
      </c>
      <c r="B32" s="95" t="s">
        <v>78</v>
      </c>
      <c r="C32" s="96">
        <v>9.9</v>
      </c>
      <c r="D32" s="97">
        <v>4047.3747815424008</v>
      </c>
      <c r="E32" s="6">
        <f t="shared" si="0"/>
        <v>40069.01033726977</v>
      </c>
    </row>
    <row r="33" spans="1:5" x14ac:dyDescent="0.2">
      <c r="A33" s="80" t="s">
        <v>510</v>
      </c>
      <c r="B33" s="95" t="s">
        <v>78</v>
      </c>
      <c r="C33" s="96">
        <v>28.687799999999999</v>
      </c>
      <c r="D33" s="97">
        <v>147398</v>
      </c>
      <c r="E33" s="6">
        <f t="shared" si="0"/>
        <v>4228524.3443999998</v>
      </c>
    </row>
    <row r="34" spans="1:5" x14ac:dyDescent="0.2">
      <c r="A34" s="80" t="s">
        <v>511</v>
      </c>
      <c r="B34" s="95" t="s">
        <v>78</v>
      </c>
      <c r="C34" s="96">
        <v>9.9</v>
      </c>
      <c r="D34" s="97">
        <v>155385</v>
      </c>
      <c r="E34" s="6">
        <f t="shared" si="0"/>
        <v>1538311.5</v>
      </c>
    </row>
    <row r="35" spans="1:5" x14ac:dyDescent="0.2">
      <c r="A35" s="80" t="s">
        <v>175</v>
      </c>
      <c r="B35" s="95" t="s">
        <v>78</v>
      </c>
      <c r="C35" s="96">
        <v>21.436800000000002</v>
      </c>
      <c r="D35" s="97">
        <v>1270</v>
      </c>
      <c r="E35" s="6">
        <f t="shared" si="0"/>
        <v>27224.736000000001</v>
      </c>
    </row>
    <row r="36" spans="1:5" ht="25.5" x14ac:dyDescent="0.2">
      <c r="A36" s="80" t="s">
        <v>216</v>
      </c>
      <c r="B36" s="95" t="s">
        <v>78</v>
      </c>
      <c r="C36" s="96">
        <v>3.7423760000000001</v>
      </c>
      <c r="D36" s="97">
        <v>232426</v>
      </c>
      <c r="E36" s="6">
        <f t="shared" si="0"/>
        <v>869825.484176</v>
      </c>
    </row>
    <row r="37" spans="1:5" x14ac:dyDescent="0.2">
      <c r="A37" s="80" t="s">
        <v>512</v>
      </c>
      <c r="B37" s="95" t="s">
        <v>78</v>
      </c>
      <c r="C37" s="96">
        <v>0.49836000000000003</v>
      </c>
      <c r="D37" s="97">
        <v>55100</v>
      </c>
      <c r="E37" s="6">
        <f t="shared" si="0"/>
        <v>27459.636000000002</v>
      </c>
    </row>
    <row r="38" spans="1:5" ht="25.5" x14ac:dyDescent="0.2">
      <c r="A38" s="80" t="s">
        <v>251</v>
      </c>
      <c r="B38" s="95" t="s">
        <v>78</v>
      </c>
      <c r="C38" s="96">
        <v>0.17748</v>
      </c>
      <c r="D38" s="97">
        <v>242599</v>
      </c>
      <c r="E38" s="6">
        <f t="shared" si="0"/>
        <v>43056.470520000003</v>
      </c>
    </row>
    <row r="39" spans="1:5" x14ac:dyDescent="0.2">
      <c r="A39" s="80" t="s">
        <v>109</v>
      </c>
      <c r="B39" s="95" t="s">
        <v>78</v>
      </c>
      <c r="C39" s="96">
        <v>14.5395</v>
      </c>
      <c r="D39" s="97">
        <v>106655</v>
      </c>
      <c r="E39" s="6">
        <f t="shared" si="0"/>
        <v>1550710.3725000001</v>
      </c>
    </row>
    <row r="40" spans="1:5" x14ac:dyDescent="0.2">
      <c r="A40" s="80" t="s">
        <v>109</v>
      </c>
      <c r="B40" s="95" t="s">
        <v>78</v>
      </c>
      <c r="C40" s="96">
        <v>7.0182000000000002</v>
      </c>
      <c r="D40" s="97">
        <v>106655</v>
      </c>
      <c r="E40" s="6">
        <f t="shared" si="0"/>
        <v>748526.12100000004</v>
      </c>
    </row>
    <row r="41" spans="1:5" x14ac:dyDescent="0.2">
      <c r="A41" s="80" t="s">
        <v>110</v>
      </c>
      <c r="B41" s="95" t="s">
        <v>78</v>
      </c>
      <c r="C41" s="96">
        <v>1.8864000000000001</v>
      </c>
      <c r="D41" s="97">
        <v>138958</v>
      </c>
      <c r="E41" s="6">
        <f t="shared" si="0"/>
        <v>262130.37120000002</v>
      </c>
    </row>
    <row r="42" spans="1:5" x14ac:dyDescent="0.2">
      <c r="A42" s="80" t="s">
        <v>177</v>
      </c>
      <c r="B42" s="95" t="s">
        <v>78</v>
      </c>
      <c r="C42" s="96">
        <v>28.068000000000001</v>
      </c>
      <c r="D42" s="97">
        <v>1586</v>
      </c>
      <c r="E42" s="6">
        <f t="shared" si="0"/>
        <v>44515.848000000005</v>
      </c>
    </row>
    <row r="43" spans="1:5" x14ac:dyDescent="0.2">
      <c r="A43" s="80" t="s">
        <v>513</v>
      </c>
      <c r="B43" s="95" t="s">
        <v>78</v>
      </c>
      <c r="C43" s="96">
        <v>3.0548000000000002</v>
      </c>
      <c r="D43" s="97">
        <v>205548</v>
      </c>
      <c r="E43" s="6">
        <f t="shared" si="0"/>
        <v>627908.03040000005</v>
      </c>
    </row>
    <row r="44" spans="1:5" x14ac:dyDescent="0.2">
      <c r="A44" s="80" t="s">
        <v>514</v>
      </c>
      <c r="B44" s="95" t="s">
        <v>78</v>
      </c>
      <c r="C44" s="96">
        <v>13.893000000000001</v>
      </c>
      <c r="D44" s="97">
        <v>218.37277091840005</v>
      </c>
      <c r="E44" s="6">
        <f t="shared" si="0"/>
        <v>3033.8529063693322</v>
      </c>
    </row>
    <row r="45" spans="1:5" ht="12.75" customHeight="1" x14ac:dyDescent="0.2">
      <c r="A45" s="92"/>
      <c r="B45" s="92" t="s">
        <v>5</v>
      </c>
      <c r="C45" s="70">
        <f>SUM(C11:C44)</f>
        <v>491.32564599999978</v>
      </c>
      <c r="D45" s="8"/>
      <c r="E45" s="9">
        <f>SUM(E11:E44)</f>
        <v>30215175.57126091</v>
      </c>
    </row>
    <row r="46" spans="1:5" x14ac:dyDescent="0.2">
      <c r="A46" s="134"/>
      <c r="B46" s="134"/>
      <c r="C46" s="134"/>
      <c r="D46" s="134"/>
      <c r="E46" s="134"/>
    </row>
    <row r="47" spans="1:5" ht="12.75" customHeight="1" x14ac:dyDescent="0.2">
      <c r="A47" s="133"/>
      <c r="B47" s="133"/>
      <c r="C47" s="133"/>
      <c r="D47" s="133"/>
      <c r="E47" s="133"/>
    </row>
    <row r="48" spans="1:5" x14ac:dyDescent="0.2">
      <c r="A48" s="80" t="s">
        <v>515</v>
      </c>
      <c r="B48" s="95" t="s">
        <v>136</v>
      </c>
      <c r="C48" s="96">
        <v>0.72</v>
      </c>
      <c r="D48" s="97">
        <f>900000/1.12</f>
        <v>803571.42857142852</v>
      </c>
      <c r="E48" s="6">
        <f t="shared" ref="E48:E124" si="1">C48*D48</f>
        <v>578571.42857142852</v>
      </c>
    </row>
    <row r="49" spans="1:6" x14ac:dyDescent="0.2">
      <c r="A49" s="80" t="s">
        <v>516</v>
      </c>
      <c r="B49" s="95" t="s">
        <v>112</v>
      </c>
      <c r="C49" s="96">
        <v>59.96</v>
      </c>
      <c r="D49" s="97">
        <v>63244.047619047618</v>
      </c>
      <c r="E49" s="6">
        <f t="shared" si="1"/>
        <v>3792113.0952380951</v>
      </c>
    </row>
    <row r="50" spans="1:6" x14ac:dyDescent="0.2">
      <c r="A50" s="80" t="s">
        <v>517</v>
      </c>
      <c r="B50" s="95" t="s">
        <v>120</v>
      </c>
      <c r="C50" s="98">
        <v>48</v>
      </c>
      <c r="D50" s="97">
        <v>13125</v>
      </c>
      <c r="E50" s="6">
        <f t="shared" si="1"/>
        <v>630000</v>
      </c>
    </row>
    <row r="51" spans="1:6" x14ac:dyDescent="0.2">
      <c r="A51" s="80" t="s">
        <v>518</v>
      </c>
      <c r="B51" s="95" t="s">
        <v>97</v>
      </c>
      <c r="C51" s="98">
        <v>2.88</v>
      </c>
      <c r="D51" s="97">
        <v>0</v>
      </c>
      <c r="E51" s="6">
        <f t="shared" si="1"/>
        <v>0</v>
      </c>
    </row>
    <row r="52" spans="1:6" x14ac:dyDescent="0.2">
      <c r="A52" s="80" t="s">
        <v>519</v>
      </c>
      <c r="B52" s="95" t="s">
        <v>119</v>
      </c>
      <c r="C52" s="98">
        <v>8.4</v>
      </c>
      <c r="D52" s="97">
        <v>6500</v>
      </c>
      <c r="E52" s="6">
        <f t="shared" si="1"/>
        <v>54600</v>
      </c>
    </row>
    <row r="53" spans="1:6" x14ac:dyDescent="0.2">
      <c r="A53" s="80" t="s">
        <v>96</v>
      </c>
      <c r="B53" s="95" t="s">
        <v>97</v>
      </c>
      <c r="C53" s="98">
        <v>3.84</v>
      </c>
      <c r="D53" s="97">
        <v>0</v>
      </c>
      <c r="E53" s="6">
        <f t="shared" si="1"/>
        <v>0</v>
      </c>
    </row>
    <row r="54" spans="1:6" x14ac:dyDescent="0.2">
      <c r="A54" s="80" t="s">
        <v>520</v>
      </c>
      <c r="B54" s="95" t="s">
        <v>95</v>
      </c>
      <c r="C54" s="98">
        <v>0.25271300000000002</v>
      </c>
      <c r="D54" s="97">
        <v>4999999.9999999991</v>
      </c>
      <c r="E54" s="6">
        <f t="shared" si="1"/>
        <v>1263564.9999999998</v>
      </c>
    </row>
    <row r="55" spans="1:6" x14ac:dyDescent="0.2">
      <c r="A55" s="80" t="s">
        <v>521</v>
      </c>
      <c r="B55" s="95" t="s">
        <v>95</v>
      </c>
      <c r="C55" s="98">
        <v>4.8000000000000001E-2</v>
      </c>
      <c r="D55" s="97">
        <v>4999999.9999999991</v>
      </c>
      <c r="E55" s="6">
        <f t="shared" si="1"/>
        <v>239999.99999999997</v>
      </c>
      <c r="F55" s="108"/>
    </row>
    <row r="56" spans="1:6" x14ac:dyDescent="0.2">
      <c r="A56" s="80" t="s">
        <v>522</v>
      </c>
      <c r="B56" s="95" t="s">
        <v>523</v>
      </c>
      <c r="C56" s="98">
        <v>0.10687000000000001</v>
      </c>
      <c r="D56" s="97">
        <v>14668367.346938748</v>
      </c>
      <c r="E56" s="6">
        <f t="shared" si="1"/>
        <v>1567608.4183673442</v>
      </c>
    </row>
    <row r="57" spans="1:6" x14ac:dyDescent="0.2">
      <c r="A57" s="80" t="s">
        <v>524</v>
      </c>
      <c r="B57" s="95" t="s">
        <v>95</v>
      </c>
      <c r="C57" s="98">
        <v>7.3800000000000005E-5</v>
      </c>
      <c r="D57" s="97">
        <v>17741000</v>
      </c>
      <c r="E57" s="6">
        <f t="shared" si="1"/>
        <v>1309.2858000000001</v>
      </c>
    </row>
    <row r="58" spans="1:6" x14ac:dyDescent="0.2">
      <c r="A58" s="80" t="s">
        <v>525</v>
      </c>
      <c r="B58" s="95" t="s">
        <v>120</v>
      </c>
      <c r="C58" s="98">
        <v>56</v>
      </c>
      <c r="D58" s="97">
        <v>544223</v>
      </c>
      <c r="E58" s="6">
        <f t="shared" si="1"/>
        <v>30476488</v>
      </c>
    </row>
    <row r="59" spans="1:6" x14ac:dyDescent="0.2">
      <c r="A59" s="80" t="s">
        <v>121</v>
      </c>
      <c r="B59" s="95" t="s">
        <v>119</v>
      </c>
      <c r="C59" s="98">
        <v>0.72</v>
      </c>
      <c r="D59" s="97">
        <v>31830</v>
      </c>
      <c r="E59" s="6">
        <f t="shared" si="1"/>
        <v>22917.599999999999</v>
      </c>
    </row>
    <row r="60" spans="1:6" x14ac:dyDescent="0.2">
      <c r="A60" s="80" t="s">
        <v>122</v>
      </c>
      <c r="B60" s="95" t="s">
        <v>95</v>
      </c>
      <c r="C60" s="98">
        <v>1.728E-4</v>
      </c>
      <c r="D60" s="97">
        <v>4999999.9999999991</v>
      </c>
      <c r="E60" s="6">
        <f t="shared" si="1"/>
        <v>863.99999999999989</v>
      </c>
    </row>
    <row r="61" spans="1:6" x14ac:dyDescent="0.2">
      <c r="A61" s="80" t="s">
        <v>526</v>
      </c>
      <c r="B61" s="95" t="s">
        <v>95</v>
      </c>
      <c r="C61" s="98">
        <v>5.7399999999999997E-4</v>
      </c>
      <c r="D61" s="97">
        <v>18482000</v>
      </c>
      <c r="E61" s="6">
        <f t="shared" si="1"/>
        <v>10608.668</v>
      </c>
    </row>
    <row r="62" spans="1:6" x14ac:dyDescent="0.2">
      <c r="A62" s="80" t="s">
        <v>220</v>
      </c>
      <c r="B62" s="95" t="s">
        <v>95</v>
      </c>
      <c r="C62" s="98">
        <v>1.8950000000000002E-2</v>
      </c>
      <c r="D62" s="97">
        <v>18482000</v>
      </c>
      <c r="E62" s="6">
        <f t="shared" si="1"/>
        <v>350233.9</v>
      </c>
    </row>
    <row r="63" spans="1:6" x14ac:dyDescent="0.2">
      <c r="A63" s="80" t="s">
        <v>527</v>
      </c>
      <c r="B63" s="95" t="s">
        <v>95</v>
      </c>
      <c r="C63" s="98">
        <v>6.9399999999999996E-4</v>
      </c>
      <c r="D63" s="97">
        <v>36719000</v>
      </c>
      <c r="E63" s="6">
        <f t="shared" si="1"/>
        <v>25482.985999999997</v>
      </c>
    </row>
    <row r="64" spans="1:6" x14ac:dyDescent="0.2">
      <c r="A64" s="105" t="s">
        <v>308</v>
      </c>
      <c r="B64" s="95" t="s">
        <v>95</v>
      </c>
      <c r="C64" s="98">
        <v>3.3599999999999998E-2</v>
      </c>
      <c r="D64" s="97">
        <v>36719000</v>
      </c>
      <c r="E64" s="6">
        <f t="shared" si="1"/>
        <v>1233758.3999999999</v>
      </c>
    </row>
    <row r="65" spans="1:5" x14ac:dyDescent="0.2">
      <c r="A65" s="105" t="s">
        <v>528</v>
      </c>
      <c r="B65" s="95" t="s">
        <v>95</v>
      </c>
      <c r="C65" s="98">
        <v>1.9610000000000001E-3</v>
      </c>
      <c r="D65" s="97">
        <f>50000*20/1.12</f>
        <v>892857.14285714272</v>
      </c>
      <c r="E65" s="6">
        <f t="shared" si="1"/>
        <v>1750.8928571428569</v>
      </c>
    </row>
    <row r="66" spans="1:5" x14ac:dyDescent="0.2">
      <c r="A66" s="105" t="s">
        <v>529</v>
      </c>
      <c r="B66" s="95" t="s">
        <v>95</v>
      </c>
      <c r="C66" s="98">
        <v>1.4959999999999999E-3</v>
      </c>
      <c r="D66" s="97">
        <v>27312000</v>
      </c>
      <c r="E66" s="6">
        <f t="shared" si="1"/>
        <v>40858.752</v>
      </c>
    </row>
    <row r="67" spans="1:5" x14ac:dyDescent="0.2">
      <c r="A67" s="105" t="s">
        <v>221</v>
      </c>
      <c r="B67" s="95" t="s">
        <v>196</v>
      </c>
      <c r="C67" s="98">
        <v>12.39</v>
      </c>
      <c r="D67" s="97">
        <v>26790</v>
      </c>
      <c r="E67" s="6">
        <f t="shared" si="1"/>
        <v>331928.10000000003</v>
      </c>
    </row>
    <row r="68" spans="1:5" x14ac:dyDescent="0.2">
      <c r="A68" s="105" t="s">
        <v>223</v>
      </c>
      <c r="B68" s="95" t="s">
        <v>95</v>
      </c>
      <c r="C68" s="98">
        <v>0.49846000000000001</v>
      </c>
      <c r="D68" s="97">
        <v>8929000</v>
      </c>
      <c r="E68" s="6">
        <f t="shared" si="1"/>
        <v>4450749.34</v>
      </c>
    </row>
    <row r="69" spans="1:5" x14ac:dyDescent="0.2">
      <c r="A69" s="105" t="s">
        <v>124</v>
      </c>
      <c r="B69" s="95" t="s">
        <v>95</v>
      </c>
      <c r="C69" s="98">
        <v>7.0089999999999996E-3</v>
      </c>
      <c r="D69" s="97">
        <f>23833600/1.12</f>
        <v>21279999.999999996</v>
      </c>
      <c r="E69" s="6">
        <f t="shared" si="1"/>
        <v>149151.51999999996</v>
      </c>
    </row>
    <row r="70" spans="1:5" ht="25.5" x14ac:dyDescent="0.2">
      <c r="A70" s="105" t="s">
        <v>125</v>
      </c>
      <c r="B70" s="95" t="s">
        <v>95</v>
      </c>
      <c r="C70" s="98">
        <v>1.0675199999999999E-2</v>
      </c>
      <c r="D70" s="97">
        <v>8899000</v>
      </c>
      <c r="E70" s="6">
        <f t="shared" si="1"/>
        <v>94998.604799999986</v>
      </c>
    </row>
    <row r="71" spans="1:5" x14ac:dyDescent="0.2">
      <c r="A71" s="105" t="s">
        <v>530</v>
      </c>
      <c r="B71" s="95" t="s">
        <v>95</v>
      </c>
      <c r="C71" s="98">
        <v>2.5065E-2</v>
      </c>
      <c r="D71" s="97">
        <v>8899000</v>
      </c>
      <c r="E71" s="6">
        <f t="shared" si="1"/>
        <v>223053.435</v>
      </c>
    </row>
    <row r="72" spans="1:5" x14ac:dyDescent="0.2">
      <c r="A72" s="105" t="s">
        <v>531</v>
      </c>
      <c r="B72" s="95" t="s">
        <v>183</v>
      </c>
      <c r="C72" s="98">
        <v>30.5793</v>
      </c>
      <c r="D72" s="97">
        <v>2428</v>
      </c>
      <c r="E72" s="6">
        <f t="shared" si="1"/>
        <v>74246.540399999998</v>
      </c>
    </row>
    <row r="73" spans="1:5" x14ac:dyDescent="0.2">
      <c r="A73" s="105" t="s">
        <v>532</v>
      </c>
      <c r="B73" s="95" t="s">
        <v>183</v>
      </c>
      <c r="C73" s="98">
        <v>237.98</v>
      </c>
      <c r="D73" s="7">
        <v>35714.28571428571</v>
      </c>
      <c r="E73" s="6">
        <f t="shared" si="1"/>
        <v>8499285.7142857127</v>
      </c>
    </row>
    <row r="74" spans="1:5" x14ac:dyDescent="0.2">
      <c r="A74" s="105" t="s">
        <v>533</v>
      </c>
      <c r="B74" s="95" t="s">
        <v>112</v>
      </c>
      <c r="C74" s="98">
        <v>16.760000000000002</v>
      </c>
      <c r="D74" s="97">
        <v>1000</v>
      </c>
      <c r="E74" s="6">
        <f t="shared" si="1"/>
        <v>16760</v>
      </c>
    </row>
    <row r="75" spans="1:5" x14ac:dyDescent="0.2">
      <c r="A75" s="105" t="s">
        <v>126</v>
      </c>
      <c r="B75" s="95" t="s">
        <v>119</v>
      </c>
      <c r="C75" s="98">
        <v>44.78</v>
      </c>
      <c r="D75" s="97">
        <v>27000</v>
      </c>
      <c r="E75" s="6">
        <f t="shared" si="1"/>
        <v>1209060</v>
      </c>
    </row>
    <row r="76" spans="1:5" x14ac:dyDescent="0.2">
      <c r="A76" s="105" t="s">
        <v>534</v>
      </c>
      <c r="B76" s="95" t="s">
        <v>95</v>
      </c>
      <c r="C76" s="98">
        <v>2.8800000000000002E-3</v>
      </c>
      <c r="D76" s="97">
        <f>9725072/1.12</f>
        <v>8683100</v>
      </c>
      <c r="E76" s="6">
        <f t="shared" si="1"/>
        <v>25007.328000000001</v>
      </c>
    </row>
    <row r="77" spans="1:5" x14ac:dyDescent="0.2">
      <c r="A77" s="105" t="s">
        <v>190</v>
      </c>
      <c r="B77" s="95" t="s">
        <v>97</v>
      </c>
      <c r="C77" s="98">
        <v>11.811999999999999</v>
      </c>
      <c r="D77" s="97">
        <v>4763.3928571428569</v>
      </c>
      <c r="E77" s="6">
        <f t="shared" si="1"/>
        <v>56265.19642857142</v>
      </c>
    </row>
    <row r="78" spans="1:5" x14ac:dyDescent="0.2">
      <c r="A78" s="105" t="s">
        <v>535</v>
      </c>
      <c r="B78" s="95" t="s">
        <v>95</v>
      </c>
      <c r="C78" s="98">
        <v>9.7100000000000006E-2</v>
      </c>
      <c r="D78" s="97">
        <f>16200000/1.12</f>
        <v>14464285.714285713</v>
      </c>
      <c r="E78" s="6">
        <f t="shared" si="1"/>
        <v>1404482.1428571427</v>
      </c>
    </row>
    <row r="79" spans="1:5" x14ac:dyDescent="0.2">
      <c r="A79" s="105" t="s">
        <v>191</v>
      </c>
      <c r="B79" s="95" t="s">
        <v>95</v>
      </c>
      <c r="C79" s="98">
        <v>7.0181999999999994E-2</v>
      </c>
      <c r="D79" s="7">
        <v>8255952.6785714282</v>
      </c>
      <c r="E79" s="6">
        <f t="shared" si="1"/>
        <v>579419.27088749991</v>
      </c>
    </row>
    <row r="80" spans="1:5" x14ac:dyDescent="0.2">
      <c r="A80" s="105" t="s">
        <v>536</v>
      </c>
      <c r="B80" s="95" t="s">
        <v>95</v>
      </c>
      <c r="C80" s="98">
        <v>9.0199999999999997E-5</v>
      </c>
      <c r="D80" s="7">
        <v>29464285.714285713</v>
      </c>
      <c r="E80" s="6">
        <f t="shared" si="1"/>
        <v>2657.6785714285711</v>
      </c>
    </row>
    <row r="81" spans="1:5" x14ac:dyDescent="0.2">
      <c r="A81" s="105" t="s">
        <v>128</v>
      </c>
      <c r="B81" s="95" t="s">
        <v>95</v>
      </c>
      <c r="C81" s="98">
        <v>4.9189999999999998E-2</v>
      </c>
      <c r="D81" s="97">
        <v>17900000</v>
      </c>
      <c r="E81" s="6">
        <f t="shared" si="1"/>
        <v>880501</v>
      </c>
    </row>
    <row r="82" spans="1:5" x14ac:dyDescent="0.2">
      <c r="A82" s="105" t="s">
        <v>129</v>
      </c>
      <c r="B82" s="95" t="s">
        <v>95</v>
      </c>
      <c r="C82" s="98">
        <v>1.1356E-2</v>
      </c>
      <c r="D82" s="97">
        <v>17900000</v>
      </c>
      <c r="E82" s="6">
        <f t="shared" si="1"/>
        <v>203272.4</v>
      </c>
    </row>
    <row r="83" spans="1:5" x14ac:dyDescent="0.2">
      <c r="A83" s="105" t="s">
        <v>537</v>
      </c>
      <c r="B83" s="95" t="s">
        <v>95</v>
      </c>
      <c r="C83" s="98">
        <v>1.56E-3</v>
      </c>
      <c r="D83" s="97">
        <v>17900000</v>
      </c>
      <c r="E83" s="6">
        <f t="shared" si="1"/>
        <v>27924</v>
      </c>
    </row>
    <row r="84" spans="1:5" x14ac:dyDescent="0.2">
      <c r="A84" s="105" t="s">
        <v>130</v>
      </c>
      <c r="B84" s="95" t="s">
        <v>95</v>
      </c>
      <c r="C84" s="98">
        <v>2.3040000000000001E-3</v>
      </c>
      <c r="D84" s="97">
        <f>33203184/1.12</f>
        <v>29645699.999999996</v>
      </c>
      <c r="E84" s="6">
        <f t="shared" si="1"/>
        <v>68303.69279999999</v>
      </c>
    </row>
    <row r="85" spans="1:5" ht="25.5" x14ac:dyDescent="0.2">
      <c r="A85" s="105" t="s">
        <v>226</v>
      </c>
      <c r="B85" s="95" t="s">
        <v>97</v>
      </c>
      <c r="C85" s="98">
        <v>8.5750000000000007E-2</v>
      </c>
      <c r="D85" s="97">
        <v>3638392.8571428568</v>
      </c>
      <c r="E85" s="6">
        <f t="shared" si="1"/>
        <v>311992.1875</v>
      </c>
    </row>
    <row r="86" spans="1:5" ht="25.5" x14ac:dyDescent="0.2">
      <c r="A86" s="105" t="s">
        <v>538</v>
      </c>
      <c r="B86" s="95" t="s">
        <v>97</v>
      </c>
      <c r="C86" s="98">
        <v>2.0051999999999999</v>
      </c>
      <c r="D86" s="97">
        <v>3638392.8571428568</v>
      </c>
      <c r="E86" s="6">
        <f t="shared" si="1"/>
        <v>7295705.3571428563</v>
      </c>
    </row>
    <row r="87" spans="1:5" ht="25.5" x14ac:dyDescent="0.2">
      <c r="A87" s="105" t="s">
        <v>539</v>
      </c>
      <c r="B87" s="95" t="s">
        <v>97</v>
      </c>
      <c r="C87" s="98">
        <v>5.3E-3</v>
      </c>
      <c r="D87" s="97">
        <v>3638392.8571428568</v>
      </c>
      <c r="E87" s="6">
        <f t="shared" si="1"/>
        <v>19283.482142857141</v>
      </c>
    </row>
    <row r="88" spans="1:5" x14ac:dyDescent="0.2">
      <c r="A88" s="105" t="s">
        <v>540</v>
      </c>
      <c r="B88" s="95" t="s">
        <v>120</v>
      </c>
      <c r="C88" s="98">
        <v>0.1</v>
      </c>
      <c r="D88" s="97">
        <v>2900000</v>
      </c>
      <c r="E88" s="6">
        <f t="shared" si="1"/>
        <v>290000</v>
      </c>
    </row>
    <row r="89" spans="1:5" x14ac:dyDescent="0.2">
      <c r="A89" s="105" t="s">
        <v>541</v>
      </c>
      <c r="B89" s="95" t="s">
        <v>120</v>
      </c>
      <c r="C89" s="98">
        <v>48</v>
      </c>
      <c r="D89" s="7">
        <v>5357.1428571428569</v>
      </c>
      <c r="E89" s="6">
        <f t="shared" si="1"/>
        <v>257142.85714285713</v>
      </c>
    </row>
    <row r="90" spans="1:5" x14ac:dyDescent="0.2">
      <c r="A90" s="105" t="s">
        <v>227</v>
      </c>
      <c r="B90" s="95" t="s">
        <v>183</v>
      </c>
      <c r="C90" s="98">
        <v>0.33360000000000001</v>
      </c>
      <c r="D90" s="7">
        <v>20909.090909090904</v>
      </c>
      <c r="E90" s="6">
        <f t="shared" si="1"/>
        <v>6975.2727272727261</v>
      </c>
    </row>
    <row r="91" spans="1:5" x14ac:dyDescent="0.2">
      <c r="A91" s="105" t="s">
        <v>228</v>
      </c>
      <c r="B91" s="95" t="s">
        <v>183</v>
      </c>
      <c r="C91" s="98">
        <v>81.08</v>
      </c>
      <c r="D91" s="97">
        <v>3571</v>
      </c>
      <c r="E91" s="6">
        <f t="shared" si="1"/>
        <v>289536.68</v>
      </c>
    </row>
    <row r="92" spans="1:5" x14ac:dyDescent="0.2">
      <c r="A92" s="105" t="s">
        <v>229</v>
      </c>
      <c r="B92" s="95" t="s">
        <v>196</v>
      </c>
      <c r="C92" s="98">
        <v>8.1629999999999994E-2</v>
      </c>
      <c r="D92" s="97">
        <v>55000</v>
      </c>
      <c r="E92" s="6">
        <f t="shared" si="1"/>
        <v>4489.6499999999996</v>
      </c>
    </row>
    <row r="93" spans="1:5" x14ac:dyDescent="0.2">
      <c r="A93" s="105" t="s">
        <v>542</v>
      </c>
      <c r="B93" s="95" t="s">
        <v>119</v>
      </c>
      <c r="C93" s="98">
        <v>0.26600000000000001</v>
      </c>
      <c r="D93" s="97">
        <v>15402</v>
      </c>
      <c r="E93" s="6">
        <f t="shared" si="1"/>
        <v>4096.9319999999998</v>
      </c>
    </row>
    <row r="94" spans="1:5" x14ac:dyDescent="0.2">
      <c r="A94" s="105" t="s">
        <v>203</v>
      </c>
      <c r="B94" s="95" t="s">
        <v>120</v>
      </c>
      <c r="C94" s="98">
        <v>5.4794</v>
      </c>
      <c r="D94" s="97">
        <v>10000</v>
      </c>
      <c r="E94" s="6">
        <f t="shared" si="1"/>
        <v>54794</v>
      </c>
    </row>
    <row r="95" spans="1:5" x14ac:dyDescent="0.2">
      <c r="A95" s="105" t="s">
        <v>543</v>
      </c>
      <c r="B95" s="95" t="s">
        <v>97</v>
      </c>
      <c r="C95" s="98">
        <v>5.6000000000000001E-2</v>
      </c>
      <c r="D95" s="97">
        <v>445214</v>
      </c>
      <c r="E95" s="6">
        <f t="shared" si="1"/>
        <v>24931.984</v>
      </c>
    </row>
    <row r="96" spans="1:5" x14ac:dyDescent="0.2">
      <c r="A96" s="105" t="s">
        <v>544</v>
      </c>
      <c r="B96" s="95" t="s">
        <v>97</v>
      </c>
      <c r="C96" s="98">
        <v>2.2240000000000002</v>
      </c>
      <c r="D96" s="97">
        <v>62500</v>
      </c>
      <c r="E96" s="6">
        <f t="shared" si="1"/>
        <v>139000</v>
      </c>
    </row>
    <row r="97" spans="1:5" x14ac:dyDescent="0.2">
      <c r="A97" s="105" t="s">
        <v>204</v>
      </c>
      <c r="B97" s="95" t="s">
        <v>119</v>
      </c>
      <c r="C97" s="98">
        <v>205.21299999999999</v>
      </c>
      <c r="D97" s="97">
        <v>6164.9848214285712</v>
      </c>
      <c r="E97" s="6">
        <f t="shared" si="1"/>
        <v>1265135.0301598213</v>
      </c>
    </row>
    <row r="98" spans="1:5" x14ac:dyDescent="0.2">
      <c r="A98" s="105" t="s">
        <v>132</v>
      </c>
      <c r="B98" s="95" t="s">
        <v>115</v>
      </c>
      <c r="C98" s="98">
        <v>0.11808</v>
      </c>
      <c r="D98" s="97">
        <v>44600</v>
      </c>
      <c r="E98" s="6">
        <f t="shared" si="1"/>
        <v>5266.3680000000004</v>
      </c>
    </row>
    <row r="99" spans="1:5" x14ac:dyDescent="0.2">
      <c r="A99" s="105" t="s">
        <v>135</v>
      </c>
      <c r="B99" s="95" t="s">
        <v>136</v>
      </c>
      <c r="C99" s="98">
        <v>2.39616E-2</v>
      </c>
      <c r="D99" s="97">
        <v>373673.57142857136</v>
      </c>
      <c r="E99" s="6">
        <f t="shared" si="1"/>
        <v>8953.8166491428547</v>
      </c>
    </row>
    <row r="100" spans="1:5" ht="25.5" x14ac:dyDescent="0.2">
      <c r="A100" s="105" t="s">
        <v>545</v>
      </c>
      <c r="B100" s="95" t="s">
        <v>95</v>
      </c>
      <c r="C100" s="98">
        <v>1.7600000000000001E-2</v>
      </c>
      <c r="D100" s="97">
        <v>15402000</v>
      </c>
      <c r="E100" s="6">
        <f t="shared" si="1"/>
        <v>271075.20000000001</v>
      </c>
    </row>
    <row r="101" spans="1:5" x14ac:dyDescent="0.2">
      <c r="A101" s="105" t="s">
        <v>546</v>
      </c>
      <c r="B101" s="95" t="s">
        <v>119</v>
      </c>
      <c r="C101" s="98">
        <v>0.59</v>
      </c>
      <c r="D101" s="97">
        <v>100446.42857142857</v>
      </c>
      <c r="E101" s="6">
        <f t="shared" si="1"/>
        <v>59263.392857142848</v>
      </c>
    </row>
    <row r="102" spans="1:5" x14ac:dyDescent="0.2">
      <c r="A102" s="105" t="s">
        <v>547</v>
      </c>
      <c r="B102" s="95" t="s">
        <v>113</v>
      </c>
      <c r="C102" s="98">
        <v>8</v>
      </c>
      <c r="D102" s="97">
        <v>437164.38</v>
      </c>
      <c r="E102" s="6">
        <f t="shared" si="1"/>
        <v>3497315.04</v>
      </c>
    </row>
    <row r="103" spans="1:5" x14ac:dyDescent="0.2">
      <c r="A103" s="105" t="s">
        <v>548</v>
      </c>
      <c r="B103" s="95" t="s">
        <v>97</v>
      </c>
      <c r="C103" s="103">
        <v>2.2400000000000002</v>
      </c>
      <c r="D103" s="97">
        <v>1636904.7619047619</v>
      </c>
      <c r="E103" s="6">
        <f t="shared" si="1"/>
        <v>3666666.666666667</v>
      </c>
    </row>
    <row r="104" spans="1:5" x14ac:dyDescent="0.2">
      <c r="A104" s="105" t="s">
        <v>549</v>
      </c>
      <c r="B104" s="95" t="s">
        <v>120</v>
      </c>
      <c r="C104" s="103">
        <v>4</v>
      </c>
      <c r="D104" s="97">
        <v>693392.85714285704</v>
      </c>
      <c r="E104" s="6">
        <f t="shared" si="1"/>
        <v>2773571.4285714282</v>
      </c>
    </row>
    <row r="105" spans="1:5" x14ac:dyDescent="0.2">
      <c r="A105" s="105" t="s">
        <v>142</v>
      </c>
      <c r="B105" s="95" t="s">
        <v>143</v>
      </c>
      <c r="C105" s="103">
        <v>2.7647999999999999E-2</v>
      </c>
      <c r="D105" s="97">
        <v>50000</v>
      </c>
      <c r="E105" s="6">
        <f t="shared" si="1"/>
        <v>1382.3999999999999</v>
      </c>
    </row>
    <row r="106" spans="1:5" x14ac:dyDescent="0.2">
      <c r="A106" s="105" t="s">
        <v>550</v>
      </c>
      <c r="B106" s="95" t="s">
        <v>95</v>
      </c>
      <c r="C106" s="103">
        <v>2.8799999999999999E-2</v>
      </c>
      <c r="D106" s="97">
        <v>8482142.8571428563</v>
      </c>
      <c r="E106" s="6">
        <f t="shared" si="1"/>
        <v>244285.71428571426</v>
      </c>
    </row>
    <row r="107" spans="1:5" ht="63.75" x14ac:dyDescent="0.2">
      <c r="A107" s="105" t="s">
        <v>551</v>
      </c>
      <c r="B107" s="95" t="s">
        <v>95</v>
      </c>
      <c r="C107" s="98">
        <v>8.9999999999999998E-4</v>
      </c>
      <c r="D107" s="97">
        <v>9643000</v>
      </c>
      <c r="E107" s="6">
        <f t="shared" si="1"/>
        <v>8678.6999999999989</v>
      </c>
    </row>
    <row r="108" spans="1:5" ht="63.75" x14ac:dyDescent="0.2">
      <c r="A108" s="105" t="s">
        <v>552</v>
      </c>
      <c r="B108" s="95" t="s">
        <v>95</v>
      </c>
      <c r="C108" s="98">
        <v>3.8E-3</v>
      </c>
      <c r="D108" s="97">
        <v>9147053.7261698451</v>
      </c>
      <c r="E108" s="6">
        <f t="shared" si="1"/>
        <v>34758.804159445412</v>
      </c>
    </row>
    <row r="109" spans="1:5" x14ac:dyDescent="0.2">
      <c r="A109" s="105" t="s">
        <v>553</v>
      </c>
      <c r="B109" s="95" t="s">
        <v>35</v>
      </c>
      <c r="C109" s="98">
        <v>1</v>
      </c>
      <c r="D109" s="97">
        <v>6661</v>
      </c>
      <c r="E109" s="6">
        <f t="shared" si="1"/>
        <v>6661</v>
      </c>
    </row>
    <row r="110" spans="1:5" s="110" customFormat="1" x14ac:dyDescent="0.2">
      <c r="A110" s="109" t="s">
        <v>554</v>
      </c>
      <c r="B110" s="81" t="s">
        <v>38</v>
      </c>
      <c r="C110" s="82">
        <v>30</v>
      </c>
      <c r="D110" s="7">
        <v>156978</v>
      </c>
      <c r="E110" s="6">
        <f t="shared" si="1"/>
        <v>4709340</v>
      </c>
    </row>
    <row r="111" spans="1:5" s="110" customFormat="1" x14ac:dyDescent="0.2">
      <c r="A111" s="109" t="s">
        <v>555</v>
      </c>
      <c r="B111" s="81" t="s">
        <v>556</v>
      </c>
      <c r="C111" s="82">
        <v>0.28799999999999998</v>
      </c>
      <c r="D111" s="7">
        <v>4197321</v>
      </c>
      <c r="E111" s="6">
        <f t="shared" si="1"/>
        <v>1208828.4479999999</v>
      </c>
    </row>
    <row r="112" spans="1:5" s="110" customFormat="1" x14ac:dyDescent="0.2">
      <c r="A112" s="109" t="s">
        <v>557</v>
      </c>
      <c r="B112" s="81" t="s">
        <v>35</v>
      </c>
      <c r="C112" s="82">
        <v>48</v>
      </c>
      <c r="D112" s="111">
        <f>138.05*1500</f>
        <v>207075.00000000003</v>
      </c>
      <c r="E112" s="6">
        <f t="shared" si="1"/>
        <v>9939600.0000000019</v>
      </c>
    </row>
    <row r="113" spans="1:5" s="110" customFormat="1" x14ac:dyDescent="0.2">
      <c r="A113" s="109" t="s">
        <v>558</v>
      </c>
      <c r="B113" s="81" t="s">
        <v>35</v>
      </c>
      <c r="C113" s="82">
        <v>48</v>
      </c>
      <c r="D113" s="7">
        <f>1000000/1.12</f>
        <v>892857.14285714272</v>
      </c>
      <c r="E113" s="6">
        <f t="shared" si="1"/>
        <v>42857142.857142851</v>
      </c>
    </row>
    <row r="114" spans="1:5" s="110" customFormat="1" x14ac:dyDescent="0.2">
      <c r="A114" s="109" t="s">
        <v>559</v>
      </c>
      <c r="B114" s="81" t="s">
        <v>35</v>
      </c>
      <c r="C114" s="82">
        <v>12</v>
      </c>
      <c r="D114" s="7">
        <f>56250/1.12</f>
        <v>50223.214285714283</v>
      </c>
      <c r="E114" s="6">
        <f t="shared" si="1"/>
        <v>602678.57142857136</v>
      </c>
    </row>
    <row r="115" spans="1:5" s="110" customFormat="1" x14ac:dyDescent="0.2">
      <c r="A115" s="109" t="s">
        <v>560</v>
      </c>
      <c r="B115" s="81" t="s">
        <v>35</v>
      </c>
      <c r="C115" s="82">
        <v>8</v>
      </c>
      <c r="D115" s="7">
        <v>431250</v>
      </c>
      <c r="E115" s="6">
        <f t="shared" si="1"/>
        <v>3450000</v>
      </c>
    </row>
    <row r="116" spans="1:5" s="110" customFormat="1" ht="25.5" x14ac:dyDescent="0.2">
      <c r="A116" s="109" t="s">
        <v>561</v>
      </c>
      <c r="B116" s="81" t="s">
        <v>38</v>
      </c>
      <c r="C116" s="82">
        <v>6</v>
      </c>
      <c r="D116" s="7">
        <v>44540</v>
      </c>
      <c r="E116" s="6">
        <f t="shared" si="1"/>
        <v>267240</v>
      </c>
    </row>
    <row r="117" spans="1:5" s="110" customFormat="1" x14ac:dyDescent="0.2">
      <c r="A117" s="109" t="s">
        <v>562</v>
      </c>
      <c r="B117" s="81" t="s">
        <v>35</v>
      </c>
      <c r="C117" s="82">
        <v>1</v>
      </c>
      <c r="D117" s="7">
        <v>32233</v>
      </c>
      <c r="E117" s="6">
        <f t="shared" si="1"/>
        <v>32233</v>
      </c>
    </row>
    <row r="118" spans="1:5" s="110" customFormat="1" x14ac:dyDescent="0.2">
      <c r="A118" s="109" t="s">
        <v>563</v>
      </c>
      <c r="B118" s="81" t="s">
        <v>35</v>
      </c>
      <c r="C118" s="82">
        <v>3</v>
      </c>
      <c r="D118" s="7">
        <v>10716</v>
      </c>
      <c r="E118" s="6">
        <f t="shared" si="1"/>
        <v>32148</v>
      </c>
    </row>
    <row r="119" spans="1:5" s="110" customFormat="1" x14ac:dyDescent="0.2">
      <c r="A119" s="109" t="s">
        <v>564</v>
      </c>
      <c r="B119" s="81" t="s">
        <v>38</v>
      </c>
      <c r="C119" s="82">
        <v>129</v>
      </c>
      <c r="D119" s="7">
        <v>156978</v>
      </c>
      <c r="E119" s="6">
        <f t="shared" si="1"/>
        <v>20250162</v>
      </c>
    </row>
    <row r="120" spans="1:5" s="110" customFormat="1" x14ac:dyDescent="0.2">
      <c r="A120" s="109" t="s">
        <v>565</v>
      </c>
      <c r="B120" s="81" t="s">
        <v>38</v>
      </c>
      <c r="C120" s="82">
        <v>35</v>
      </c>
      <c r="D120" s="7">
        <v>44540</v>
      </c>
      <c r="E120" s="6">
        <f t="shared" si="1"/>
        <v>1558900</v>
      </c>
    </row>
    <row r="121" spans="1:5" s="110" customFormat="1" ht="25.5" x14ac:dyDescent="0.2">
      <c r="A121" s="109" t="s">
        <v>566</v>
      </c>
      <c r="B121" s="81" t="s">
        <v>38</v>
      </c>
      <c r="C121" s="82">
        <v>14</v>
      </c>
      <c r="D121" s="7">
        <v>60382</v>
      </c>
      <c r="E121" s="6">
        <f t="shared" si="1"/>
        <v>845348</v>
      </c>
    </row>
    <row r="122" spans="1:5" s="110" customFormat="1" x14ac:dyDescent="0.2">
      <c r="A122" s="109" t="s">
        <v>567</v>
      </c>
      <c r="B122" s="81" t="s">
        <v>35</v>
      </c>
      <c r="C122" s="82">
        <v>1</v>
      </c>
      <c r="D122" s="7">
        <v>32233</v>
      </c>
      <c r="E122" s="6">
        <f t="shared" si="1"/>
        <v>32233</v>
      </c>
    </row>
    <row r="123" spans="1:5" s="110" customFormat="1" x14ac:dyDescent="0.2">
      <c r="A123" s="109" t="s">
        <v>568</v>
      </c>
      <c r="B123" s="81" t="s">
        <v>35</v>
      </c>
      <c r="C123" s="82">
        <v>2</v>
      </c>
      <c r="D123" s="7">
        <v>223215</v>
      </c>
      <c r="E123" s="6">
        <f t="shared" si="1"/>
        <v>446430</v>
      </c>
    </row>
    <row r="124" spans="1:5" s="110" customFormat="1" x14ac:dyDescent="0.2">
      <c r="A124" s="109" t="s">
        <v>569</v>
      </c>
      <c r="B124" s="81" t="s">
        <v>35</v>
      </c>
      <c r="C124" s="82">
        <v>10</v>
      </c>
      <c r="D124" s="7">
        <v>32233</v>
      </c>
      <c r="E124" s="6">
        <f t="shared" si="1"/>
        <v>322330</v>
      </c>
    </row>
    <row r="125" spans="1:5" s="110" customFormat="1" x14ac:dyDescent="0.2">
      <c r="A125" s="109" t="s">
        <v>570</v>
      </c>
      <c r="B125" s="81" t="s">
        <v>38</v>
      </c>
      <c r="C125" s="82">
        <v>133</v>
      </c>
      <c r="D125" s="7">
        <v>60382</v>
      </c>
      <c r="E125" s="6">
        <f t="shared" ref="E125:E127" si="2">C125*D125</f>
        <v>8030806</v>
      </c>
    </row>
    <row r="126" spans="1:5" s="110" customFormat="1" ht="25.5" x14ac:dyDescent="0.2">
      <c r="A126" s="109" t="s">
        <v>571</v>
      </c>
      <c r="B126" s="81" t="s">
        <v>38</v>
      </c>
      <c r="C126" s="82">
        <v>4</v>
      </c>
      <c r="D126" s="7">
        <v>156978</v>
      </c>
      <c r="E126" s="6">
        <f t="shared" si="2"/>
        <v>627912</v>
      </c>
    </row>
    <row r="127" spans="1:5" s="110" customFormat="1" x14ac:dyDescent="0.2">
      <c r="A127" s="109" t="s">
        <v>572</v>
      </c>
      <c r="B127" s="81" t="s">
        <v>38</v>
      </c>
      <c r="C127" s="82">
        <v>26</v>
      </c>
      <c r="D127" s="7">
        <v>217900</v>
      </c>
      <c r="E127" s="6">
        <f t="shared" si="2"/>
        <v>5665400</v>
      </c>
    </row>
    <row r="128" spans="1:5" x14ac:dyDescent="0.2">
      <c r="A128" s="80" t="s">
        <v>81</v>
      </c>
      <c r="B128" s="95" t="s">
        <v>78</v>
      </c>
      <c r="C128" s="96">
        <v>3.5120985</v>
      </c>
      <c r="D128" s="97">
        <v>140201</v>
      </c>
      <c r="E128" s="6">
        <f>C128*D128</f>
        <v>492399.72179849999</v>
      </c>
    </row>
    <row r="129" spans="1:5" ht="25.5" x14ac:dyDescent="0.2">
      <c r="A129" s="80" t="s">
        <v>210</v>
      </c>
      <c r="B129" s="95" t="s">
        <v>78</v>
      </c>
      <c r="C129" s="96">
        <v>6.7852300000000003</v>
      </c>
      <c r="D129" s="97">
        <v>200581</v>
      </c>
      <c r="E129" s="6">
        <f t="shared" ref="E129:E159" si="3">C129*D129</f>
        <v>1360988.21863</v>
      </c>
    </row>
    <row r="130" spans="1:5" ht="25.5" x14ac:dyDescent="0.2">
      <c r="A130" s="80" t="s">
        <v>573</v>
      </c>
      <c r="B130" s="95" t="s">
        <v>78</v>
      </c>
      <c r="C130" s="96">
        <v>2.2494450000000001</v>
      </c>
      <c r="D130" s="97">
        <v>45322</v>
      </c>
      <c r="E130" s="6">
        <f t="shared" si="3"/>
        <v>101949.34629</v>
      </c>
    </row>
    <row r="131" spans="1:5" x14ac:dyDescent="0.2">
      <c r="A131" s="80" t="s">
        <v>301</v>
      </c>
      <c r="B131" s="95" t="s">
        <v>78</v>
      </c>
      <c r="C131" s="96">
        <v>1.8958200000000001E-2</v>
      </c>
      <c r="D131" s="97">
        <v>138958</v>
      </c>
      <c r="E131" s="6">
        <f t="shared" si="3"/>
        <v>2634.3935556000001</v>
      </c>
    </row>
    <row r="132" spans="1:5" x14ac:dyDescent="0.2">
      <c r="A132" s="80" t="s">
        <v>236</v>
      </c>
      <c r="B132" s="95" t="s">
        <v>78</v>
      </c>
      <c r="C132" s="96">
        <v>3.1370136</v>
      </c>
      <c r="D132" s="97">
        <v>197517</v>
      </c>
      <c r="E132" s="6">
        <f t="shared" si="3"/>
        <v>619613.51523120003</v>
      </c>
    </row>
    <row r="133" spans="1:5" ht="25.5" x14ac:dyDescent="0.2">
      <c r="A133" s="80" t="s">
        <v>83</v>
      </c>
      <c r="B133" s="95" t="s">
        <v>78</v>
      </c>
      <c r="C133" s="96">
        <v>1.9023833999999999</v>
      </c>
      <c r="D133" s="97">
        <v>269843</v>
      </c>
      <c r="E133" s="6">
        <f t="shared" si="3"/>
        <v>513344.84380619996</v>
      </c>
    </row>
    <row r="134" spans="1:5" ht="25.5" x14ac:dyDescent="0.2">
      <c r="A134" s="80" t="s">
        <v>211</v>
      </c>
      <c r="B134" s="95" t="s">
        <v>78</v>
      </c>
      <c r="C134" s="96">
        <v>0.31372</v>
      </c>
      <c r="D134" s="97">
        <v>269843</v>
      </c>
      <c r="E134" s="6">
        <f t="shared" si="3"/>
        <v>84655.145959999994</v>
      </c>
    </row>
    <row r="135" spans="1:5" x14ac:dyDescent="0.2">
      <c r="A135" s="80" t="s">
        <v>163</v>
      </c>
      <c r="B135" s="95" t="s">
        <v>78</v>
      </c>
      <c r="C135" s="96">
        <v>16.593890999999999</v>
      </c>
      <c r="D135" s="97">
        <v>1592</v>
      </c>
      <c r="E135" s="6">
        <f t="shared" si="3"/>
        <v>26417.474471999998</v>
      </c>
    </row>
    <row r="136" spans="1:5" x14ac:dyDescent="0.2">
      <c r="A136" s="80" t="s">
        <v>164</v>
      </c>
      <c r="B136" s="95" t="s">
        <v>78</v>
      </c>
      <c r="C136" s="96">
        <v>0.60278399999999999</v>
      </c>
      <c r="D136" s="97">
        <v>965</v>
      </c>
      <c r="E136" s="6">
        <f t="shared" si="3"/>
        <v>581.68655999999999</v>
      </c>
    </row>
    <row r="137" spans="1:5" x14ac:dyDescent="0.2">
      <c r="A137" s="80" t="s">
        <v>102</v>
      </c>
      <c r="B137" s="95" t="s">
        <v>78</v>
      </c>
      <c r="C137" s="96">
        <v>0.25205</v>
      </c>
      <c r="D137" s="97">
        <v>1399</v>
      </c>
      <c r="E137" s="6">
        <f t="shared" si="3"/>
        <v>352.61795000000001</v>
      </c>
    </row>
    <row r="138" spans="1:5" ht="25.5" x14ac:dyDescent="0.2">
      <c r="A138" s="80" t="s">
        <v>165</v>
      </c>
      <c r="B138" s="95" t="s">
        <v>78</v>
      </c>
      <c r="C138" s="96">
        <v>10.8096824</v>
      </c>
      <c r="D138" s="97">
        <v>152202</v>
      </c>
      <c r="E138" s="6">
        <f t="shared" si="3"/>
        <v>1645255.2806448</v>
      </c>
    </row>
    <row r="139" spans="1:5" ht="25.5" x14ac:dyDescent="0.2">
      <c r="A139" s="80" t="s">
        <v>212</v>
      </c>
      <c r="B139" s="95" t="s">
        <v>78</v>
      </c>
      <c r="C139" s="96">
        <v>13.259219999999999</v>
      </c>
      <c r="D139" s="97">
        <v>183862</v>
      </c>
      <c r="E139" s="6">
        <f t="shared" si="3"/>
        <v>2437866.7076399997</v>
      </c>
    </row>
    <row r="140" spans="1:5" x14ac:dyDescent="0.2">
      <c r="A140" s="80" t="s">
        <v>167</v>
      </c>
      <c r="B140" s="95" t="s">
        <v>78</v>
      </c>
      <c r="C140" s="96">
        <v>1.7514414</v>
      </c>
      <c r="D140" s="97">
        <v>239461</v>
      </c>
      <c r="E140" s="6">
        <f t="shared" si="3"/>
        <v>419401.9090854</v>
      </c>
    </row>
    <row r="141" spans="1:5" x14ac:dyDescent="0.2">
      <c r="A141" s="80" t="s">
        <v>238</v>
      </c>
      <c r="B141" s="95" t="s">
        <v>78</v>
      </c>
      <c r="C141" s="96">
        <v>7.3779442</v>
      </c>
      <c r="D141" s="97">
        <v>236938</v>
      </c>
      <c r="E141" s="6">
        <f t="shared" si="3"/>
        <v>1748115.3428596</v>
      </c>
    </row>
    <row r="142" spans="1:5" x14ac:dyDescent="0.2">
      <c r="A142" s="80" t="s">
        <v>239</v>
      </c>
      <c r="B142" s="95" t="s">
        <v>78</v>
      </c>
      <c r="C142" s="96">
        <v>26.5474</v>
      </c>
      <c r="D142" s="97">
        <v>277531</v>
      </c>
      <c r="E142" s="6">
        <f t="shared" si="3"/>
        <v>7367726.4693999998</v>
      </c>
    </row>
    <row r="143" spans="1:5" x14ac:dyDescent="0.2">
      <c r="A143" s="80" t="s">
        <v>241</v>
      </c>
      <c r="B143" s="95" t="s">
        <v>78</v>
      </c>
      <c r="C143" s="96">
        <v>3.5436100000000001</v>
      </c>
      <c r="D143" s="97">
        <v>280822</v>
      </c>
      <c r="E143" s="6">
        <f t="shared" si="3"/>
        <v>995123.64742000005</v>
      </c>
    </row>
    <row r="144" spans="1:5" ht="25.5" x14ac:dyDescent="0.2">
      <c r="A144" s="80" t="s">
        <v>574</v>
      </c>
      <c r="B144" s="95" t="s">
        <v>78</v>
      </c>
      <c r="C144" s="96">
        <v>1.7799700000000001</v>
      </c>
      <c r="D144" s="97">
        <v>311319</v>
      </c>
      <c r="E144" s="6">
        <f t="shared" si="3"/>
        <v>554138.48043</v>
      </c>
    </row>
    <row r="145" spans="1:5" x14ac:dyDescent="0.2">
      <c r="A145" s="80" t="s">
        <v>169</v>
      </c>
      <c r="B145" s="95" t="s">
        <v>78</v>
      </c>
      <c r="C145" s="96">
        <v>17.458092000000001</v>
      </c>
      <c r="D145" s="97">
        <v>6311</v>
      </c>
      <c r="E145" s="6">
        <f t="shared" si="3"/>
        <v>110178.018612</v>
      </c>
    </row>
    <row r="146" spans="1:5" x14ac:dyDescent="0.2">
      <c r="A146" s="80" t="s">
        <v>171</v>
      </c>
      <c r="B146" s="95" t="s">
        <v>78</v>
      </c>
      <c r="C146" s="96">
        <v>3.2210000000000001</v>
      </c>
      <c r="D146" s="97">
        <v>1954</v>
      </c>
      <c r="E146" s="6">
        <f t="shared" si="3"/>
        <v>6293.8339999999998</v>
      </c>
    </row>
    <row r="147" spans="1:5" ht="25.5" x14ac:dyDescent="0.2">
      <c r="A147" s="80" t="s">
        <v>243</v>
      </c>
      <c r="B147" s="95" t="s">
        <v>78</v>
      </c>
      <c r="C147" s="96">
        <v>0.16472000000000001</v>
      </c>
      <c r="D147" s="97">
        <v>12498</v>
      </c>
      <c r="E147" s="6">
        <f t="shared" si="3"/>
        <v>2058.67056</v>
      </c>
    </row>
    <row r="148" spans="1:5" x14ac:dyDescent="0.2">
      <c r="A148" s="80" t="s">
        <v>245</v>
      </c>
      <c r="B148" s="95" t="s">
        <v>78</v>
      </c>
      <c r="C148" s="96">
        <v>0.11218</v>
      </c>
      <c r="D148" s="97">
        <v>2211</v>
      </c>
      <c r="E148" s="6">
        <f t="shared" si="3"/>
        <v>248.02997999999999</v>
      </c>
    </row>
    <row r="149" spans="1:5" x14ac:dyDescent="0.2">
      <c r="A149" s="80" t="s">
        <v>174</v>
      </c>
      <c r="B149" s="95" t="s">
        <v>78</v>
      </c>
      <c r="C149" s="96">
        <v>0.40259699999999998</v>
      </c>
      <c r="D149" s="97">
        <v>1349</v>
      </c>
      <c r="E149" s="6">
        <f t="shared" si="3"/>
        <v>543.10335299999997</v>
      </c>
    </row>
    <row r="150" spans="1:5" x14ac:dyDescent="0.2">
      <c r="A150" s="80" t="s">
        <v>247</v>
      </c>
      <c r="B150" s="95" t="s">
        <v>78</v>
      </c>
      <c r="C150" s="96">
        <v>1.8264119999999999</v>
      </c>
      <c r="D150" s="97">
        <v>1592</v>
      </c>
      <c r="E150" s="6">
        <f t="shared" si="3"/>
        <v>2907.6479039999999</v>
      </c>
    </row>
    <row r="151" spans="1:5" x14ac:dyDescent="0.2">
      <c r="A151" s="80" t="s">
        <v>175</v>
      </c>
      <c r="B151" s="95" t="s">
        <v>78</v>
      </c>
      <c r="C151" s="96">
        <v>4.8670679999999997</v>
      </c>
      <c r="D151" s="97">
        <v>1270</v>
      </c>
      <c r="E151" s="6">
        <f t="shared" si="3"/>
        <v>6181.1763599999995</v>
      </c>
    </row>
    <row r="152" spans="1:5" x14ac:dyDescent="0.2">
      <c r="A152" s="80" t="s">
        <v>215</v>
      </c>
      <c r="B152" s="95" t="s">
        <v>78</v>
      </c>
      <c r="C152" s="96">
        <v>2.08127</v>
      </c>
      <c r="D152" s="97">
        <v>55100</v>
      </c>
      <c r="E152" s="6">
        <f t="shared" si="3"/>
        <v>114677.977</v>
      </c>
    </row>
    <row r="153" spans="1:5" ht="25.5" x14ac:dyDescent="0.2">
      <c r="A153" s="80" t="s">
        <v>248</v>
      </c>
      <c r="B153" s="95" t="s">
        <v>78</v>
      </c>
      <c r="C153" s="96">
        <v>7.7689876</v>
      </c>
      <c r="D153" s="97">
        <v>242599</v>
      </c>
      <c r="E153" s="6">
        <f t="shared" si="3"/>
        <v>1884748.6227724</v>
      </c>
    </row>
    <row r="154" spans="1:5" ht="25.5" x14ac:dyDescent="0.2">
      <c r="A154" s="80" t="s">
        <v>251</v>
      </c>
      <c r="B154" s="95" t="s">
        <v>78</v>
      </c>
      <c r="C154" s="96">
        <v>9.5607258000000002</v>
      </c>
      <c r="D154" s="97">
        <v>242599</v>
      </c>
      <c r="E154" s="6">
        <f t="shared" si="3"/>
        <v>2319422.5183541998</v>
      </c>
    </row>
    <row r="155" spans="1:5" x14ac:dyDescent="0.2">
      <c r="A155" s="80" t="s">
        <v>215</v>
      </c>
      <c r="B155" s="95" t="s">
        <v>78</v>
      </c>
      <c r="C155" s="96">
        <v>0.150696</v>
      </c>
      <c r="D155" s="97">
        <v>55100</v>
      </c>
      <c r="E155" s="6">
        <f t="shared" si="3"/>
        <v>8303.3495999999996</v>
      </c>
    </row>
    <row r="156" spans="1:5" x14ac:dyDescent="0.2">
      <c r="A156" s="80" t="s">
        <v>109</v>
      </c>
      <c r="B156" s="95" t="s">
        <v>78</v>
      </c>
      <c r="C156" s="96">
        <v>1.7250000000000001E-2</v>
      </c>
      <c r="D156" s="97">
        <v>106655</v>
      </c>
      <c r="E156" s="6">
        <f t="shared" si="3"/>
        <v>1839.7987500000002</v>
      </c>
    </row>
    <row r="157" spans="1:5" x14ac:dyDescent="0.2">
      <c r="A157" s="80" t="s">
        <v>109</v>
      </c>
      <c r="B157" s="95" t="s">
        <v>78</v>
      </c>
      <c r="C157" s="96">
        <v>5.2532076999999999</v>
      </c>
      <c r="D157" s="97">
        <v>106655</v>
      </c>
      <c r="E157" s="6">
        <f t="shared" si="3"/>
        <v>560280.86724349996</v>
      </c>
    </row>
    <row r="158" spans="1:5" x14ac:dyDescent="0.2">
      <c r="A158" s="80" t="s">
        <v>177</v>
      </c>
      <c r="B158" s="95" t="s">
        <v>78</v>
      </c>
      <c r="C158" s="96">
        <v>0.16800000000000001</v>
      </c>
      <c r="D158" s="97">
        <v>1586</v>
      </c>
      <c r="E158" s="6">
        <f t="shared" si="3"/>
        <v>266.44800000000004</v>
      </c>
    </row>
    <row r="159" spans="1:5" x14ac:dyDescent="0.2">
      <c r="A159" s="80" t="s">
        <v>94</v>
      </c>
      <c r="B159" s="95" t="s">
        <v>78</v>
      </c>
      <c r="C159" s="96">
        <v>36.512109270000003</v>
      </c>
      <c r="D159" s="97">
        <v>307485</v>
      </c>
      <c r="E159" s="6">
        <f t="shared" si="3"/>
        <v>11226925.918885952</v>
      </c>
    </row>
    <row r="160" spans="1:5" ht="12.75" customHeight="1" x14ac:dyDescent="0.2">
      <c r="A160" s="92"/>
      <c r="B160" s="92" t="s">
        <v>5</v>
      </c>
      <c r="C160" s="70">
        <f>SUM(C128:C159)</f>
        <v>190.00115706999998</v>
      </c>
      <c r="D160" s="8"/>
      <c r="E160" s="9">
        <f>SUM(E128:E159)</f>
        <v>34615440.783108346</v>
      </c>
    </row>
    <row r="161" spans="1:5" x14ac:dyDescent="0.2">
      <c r="A161" s="134"/>
      <c r="B161" s="134"/>
      <c r="C161" s="134"/>
      <c r="D161" s="134"/>
      <c r="E161" s="134"/>
    </row>
    <row r="162" spans="1:5" ht="12.75" customHeight="1" x14ac:dyDescent="0.2">
      <c r="A162" s="133"/>
      <c r="B162" s="133"/>
      <c r="C162" s="133"/>
      <c r="D162" s="133"/>
      <c r="E162" s="133"/>
    </row>
    <row r="163" spans="1:5" x14ac:dyDescent="0.2">
      <c r="A163" s="80" t="s">
        <v>256</v>
      </c>
      <c r="B163" s="95" t="s">
        <v>97</v>
      </c>
      <c r="C163" s="96">
        <v>75.868899999999996</v>
      </c>
      <c r="D163" s="97">
        <v>501996</v>
      </c>
      <c r="E163" s="6">
        <f t="shared" ref="E163:E207" si="4">C163*D163</f>
        <v>38085884.3244</v>
      </c>
    </row>
    <row r="164" spans="1:5" x14ac:dyDescent="0.2">
      <c r="A164" s="80" t="s">
        <v>96</v>
      </c>
      <c r="B164" s="95" t="s">
        <v>97</v>
      </c>
      <c r="C164" s="96">
        <v>0.20846745</v>
      </c>
      <c r="D164" s="97">
        <v>0</v>
      </c>
      <c r="E164" s="6">
        <f t="shared" si="4"/>
        <v>0</v>
      </c>
    </row>
    <row r="165" spans="1:5" x14ac:dyDescent="0.2">
      <c r="A165" s="80" t="s">
        <v>258</v>
      </c>
      <c r="B165" s="95" t="s">
        <v>97</v>
      </c>
      <c r="C165" s="98">
        <v>3.9699975900000002</v>
      </c>
      <c r="D165" s="97">
        <v>416964</v>
      </c>
      <c r="E165" s="6">
        <f t="shared" si="4"/>
        <v>1655346.0751167601</v>
      </c>
    </row>
    <row r="166" spans="1:5" x14ac:dyDescent="0.2">
      <c r="A166" s="80" t="s">
        <v>98</v>
      </c>
      <c r="B166" s="95" t="s">
        <v>97</v>
      </c>
      <c r="C166" s="98">
        <v>42.569499999999998</v>
      </c>
      <c r="D166" s="97">
        <v>25754</v>
      </c>
      <c r="E166" s="6">
        <f t="shared" si="4"/>
        <v>1096334.9029999999</v>
      </c>
    </row>
    <row r="167" spans="1:5" ht="25.5" x14ac:dyDescent="0.2">
      <c r="A167" s="80" t="s">
        <v>218</v>
      </c>
      <c r="B167" s="95" t="s">
        <v>97</v>
      </c>
      <c r="C167" s="98">
        <v>43.75</v>
      </c>
      <c r="D167" s="97">
        <v>58036</v>
      </c>
      <c r="E167" s="6">
        <f t="shared" si="4"/>
        <v>2539075</v>
      </c>
    </row>
    <row r="168" spans="1:5" x14ac:dyDescent="0.2">
      <c r="A168" s="80" t="s">
        <v>261</v>
      </c>
      <c r="B168" s="95" t="s">
        <v>97</v>
      </c>
      <c r="C168" s="98">
        <v>1.8921600000000001</v>
      </c>
      <c r="D168" s="97">
        <v>416964</v>
      </c>
      <c r="E168" s="6">
        <f t="shared" si="4"/>
        <v>788962.60224000004</v>
      </c>
    </row>
    <row r="169" spans="1:5" x14ac:dyDescent="0.2">
      <c r="A169" s="80" t="s">
        <v>96</v>
      </c>
      <c r="B169" s="95" t="s">
        <v>97</v>
      </c>
      <c r="C169" s="98">
        <v>24.284616</v>
      </c>
      <c r="D169" s="97">
        <v>0</v>
      </c>
      <c r="E169" s="6">
        <f t="shared" si="4"/>
        <v>0</v>
      </c>
    </row>
    <row r="170" spans="1:5" x14ac:dyDescent="0.2">
      <c r="A170" s="80" t="s">
        <v>219</v>
      </c>
      <c r="B170" s="95" t="s">
        <v>95</v>
      </c>
      <c r="C170" s="98">
        <v>1.2820499999999999</v>
      </c>
      <c r="D170" s="97">
        <v>4999999.9999999991</v>
      </c>
      <c r="E170" s="6">
        <f t="shared" si="4"/>
        <v>6410249.9999999981</v>
      </c>
    </row>
    <row r="171" spans="1:5" x14ac:dyDescent="0.2">
      <c r="A171" s="80" t="s">
        <v>184</v>
      </c>
      <c r="B171" s="95" t="s">
        <v>95</v>
      </c>
      <c r="C171" s="98">
        <v>3.8643520000000001E-2</v>
      </c>
      <c r="D171" s="97">
        <v>10250000</v>
      </c>
      <c r="E171" s="6">
        <f t="shared" si="4"/>
        <v>396096.08</v>
      </c>
    </row>
    <row r="172" spans="1:5" x14ac:dyDescent="0.2">
      <c r="A172" s="80" t="s">
        <v>263</v>
      </c>
      <c r="B172" s="95" t="s">
        <v>95</v>
      </c>
      <c r="C172" s="98">
        <v>1.22877E-2</v>
      </c>
      <c r="D172" s="97">
        <v>1071428.5714285714</v>
      </c>
      <c r="E172" s="6">
        <f t="shared" si="4"/>
        <v>13165.392857142857</v>
      </c>
    </row>
    <row r="173" spans="1:5" ht="25.5" x14ac:dyDescent="0.2">
      <c r="A173" s="80" t="s">
        <v>575</v>
      </c>
      <c r="B173" s="95" t="s">
        <v>95</v>
      </c>
      <c r="C173" s="98">
        <v>1E-4</v>
      </c>
      <c r="D173" s="97">
        <v>31830000</v>
      </c>
      <c r="E173" s="6">
        <f t="shared" si="4"/>
        <v>3183</v>
      </c>
    </row>
    <row r="174" spans="1:5" x14ac:dyDescent="0.2">
      <c r="A174" s="80" t="s">
        <v>122</v>
      </c>
      <c r="B174" s="95" t="s">
        <v>95</v>
      </c>
      <c r="C174" s="98">
        <v>0.23866000000000001</v>
      </c>
      <c r="D174" s="97">
        <v>4999999.9999999991</v>
      </c>
      <c r="E174" s="6">
        <f t="shared" si="4"/>
        <v>1193299.9999999998</v>
      </c>
    </row>
    <row r="175" spans="1:5" x14ac:dyDescent="0.2">
      <c r="A175" s="80" t="s">
        <v>222</v>
      </c>
      <c r="B175" s="95" t="s">
        <v>95</v>
      </c>
      <c r="C175" s="98">
        <v>0.46850000000000003</v>
      </c>
      <c r="D175" s="97">
        <v>8929000</v>
      </c>
      <c r="E175" s="6">
        <f t="shared" si="4"/>
        <v>4183236.5000000005</v>
      </c>
    </row>
    <row r="176" spans="1:5" x14ac:dyDescent="0.2">
      <c r="A176" s="80" t="s">
        <v>576</v>
      </c>
      <c r="B176" s="95" t="s">
        <v>95</v>
      </c>
      <c r="C176" s="98">
        <v>8.5525199999999992E-3</v>
      </c>
      <c r="D176" s="97">
        <v>8522306.25</v>
      </c>
      <c r="E176" s="6">
        <f t="shared" si="4"/>
        <v>72887.194649249999</v>
      </c>
    </row>
    <row r="177" spans="1:5" x14ac:dyDescent="0.2">
      <c r="A177" s="80" t="s">
        <v>270</v>
      </c>
      <c r="B177" s="95" t="s">
        <v>95</v>
      </c>
      <c r="C177" s="98">
        <v>0.1246304</v>
      </c>
      <c r="D177" s="97">
        <v>8522306.25</v>
      </c>
      <c r="E177" s="6">
        <f t="shared" si="4"/>
        <v>1062138.43686</v>
      </c>
    </row>
    <row r="178" spans="1:5" x14ac:dyDescent="0.2">
      <c r="A178" s="80" t="s">
        <v>187</v>
      </c>
      <c r="B178" s="95" t="s">
        <v>95</v>
      </c>
      <c r="C178" s="98">
        <v>1.7066250000000002E-2</v>
      </c>
      <c r="D178" s="97">
        <v>7589286</v>
      </c>
      <c r="E178" s="6">
        <f t="shared" si="4"/>
        <v>129520.65219750001</v>
      </c>
    </row>
    <row r="179" spans="1:5" x14ac:dyDescent="0.2">
      <c r="A179" s="105" t="s">
        <v>188</v>
      </c>
      <c r="B179" s="95" t="s">
        <v>95</v>
      </c>
      <c r="C179" s="98">
        <v>2.3E-3</v>
      </c>
      <c r="D179" s="97">
        <v>18227000</v>
      </c>
      <c r="E179" s="6">
        <f t="shared" si="4"/>
        <v>41922.1</v>
      </c>
    </row>
    <row r="180" spans="1:5" x14ac:dyDescent="0.2">
      <c r="A180" s="105" t="s">
        <v>272</v>
      </c>
      <c r="B180" s="95" t="s">
        <v>183</v>
      </c>
      <c r="C180" s="98">
        <v>4.6078999999999999</v>
      </c>
      <c r="D180" s="97">
        <v>2428</v>
      </c>
      <c r="E180" s="6">
        <f t="shared" si="4"/>
        <v>11187.9812</v>
      </c>
    </row>
    <row r="181" spans="1:5" x14ac:dyDescent="0.2">
      <c r="A181" s="105" t="s">
        <v>443</v>
      </c>
      <c r="B181" s="95" t="s">
        <v>183</v>
      </c>
      <c r="C181" s="98">
        <v>71.603999999999999</v>
      </c>
      <c r="D181" s="97">
        <v>9821</v>
      </c>
      <c r="E181" s="6">
        <f t="shared" si="4"/>
        <v>703222.88399999996</v>
      </c>
    </row>
    <row r="182" spans="1:5" x14ac:dyDescent="0.2">
      <c r="A182" s="105" t="s">
        <v>225</v>
      </c>
      <c r="B182" s="95" t="s">
        <v>95</v>
      </c>
      <c r="C182" s="98">
        <v>0.17790020000000001</v>
      </c>
      <c r="D182" s="97">
        <v>11687001.785714285</v>
      </c>
      <c r="E182" s="6">
        <f t="shared" si="4"/>
        <v>2079119.9550789287</v>
      </c>
    </row>
    <row r="183" spans="1:5" x14ac:dyDescent="0.2">
      <c r="A183" s="105" t="s">
        <v>190</v>
      </c>
      <c r="B183" s="95" t="s">
        <v>97</v>
      </c>
      <c r="C183" s="98">
        <v>0.39600000000000002</v>
      </c>
      <c r="D183" s="97">
        <v>4763.3928571428569</v>
      </c>
      <c r="E183" s="6">
        <f t="shared" si="4"/>
        <v>1886.3035714285713</v>
      </c>
    </row>
    <row r="184" spans="1:5" x14ac:dyDescent="0.2">
      <c r="A184" s="105" t="s">
        <v>204</v>
      </c>
      <c r="B184" s="95" t="s">
        <v>119</v>
      </c>
      <c r="C184" s="98">
        <v>6.7000000000000004E-2</v>
      </c>
      <c r="D184" s="97">
        <v>6164.9848214285712</v>
      </c>
      <c r="E184" s="6">
        <f t="shared" si="4"/>
        <v>413.05398303571428</v>
      </c>
    </row>
    <row r="185" spans="1:5" x14ac:dyDescent="0.2">
      <c r="A185" s="105" t="s">
        <v>128</v>
      </c>
      <c r="B185" s="95" t="s">
        <v>95</v>
      </c>
      <c r="C185" s="98">
        <v>6.7896299999999996E-3</v>
      </c>
      <c r="D185" s="97">
        <v>17900000</v>
      </c>
      <c r="E185" s="6">
        <f t="shared" si="4"/>
        <v>121534.37699999999</v>
      </c>
    </row>
    <row r="186" spans="1:5" ht="25.5" x14ac:dyDescent="0.2">
      <c r="A186" s="105" t="s">
        <v>226</v>
      </c>
      <c r="B186" s="95" t="s">
        <v>97</v>
      </c>
      <c r="C186" s="98">
        <v>6.8870000000000001E-2</v>
      </c>
      <c r="D186" s="97">
        <v>3638392.8571428568</v>
      </c>
      <c r="E186" s="6">
        <f t="shared" si="4"/>
        <v>250576.11607142855</v>
      </c>
    </row>
    <row r="187" spans="1:5" ht="25.5" x14ac:dyDescent="0.2">
      <c r="A187" s="105" t="s">
        <v>199</v>
      </c>
      <c r="B187" s="95" t="s">
        <v>97</v>
      </c>
      <c r="C187" s="98">
        <v>1.31868E-2</v>
      </c>
      <c r="D187" s="97">
        <v>3638392.8571428568</v>
      </c>
      <c r="E187" s="6">
        <f t="shared" si="4"/>
        <v>47978.758928571428</v>
      </c>
    </row>
    <row r="188" spans="1:5" ht="25.5" x14ac:dyDescent="0.2">
      <c r="A188" s="105" t="s">
        <v>275</v>
      </c>
      <c r="B188" s="95" t="s">
        <v>97</v>
      </c>
      <c r="C188" s="98">
        <v>8.6190000000000003E-2</v>
      </c>
      <c r="D188" s="97">
        <v>3638392.8571428568</v>
      </c>
      <c r="E188" s="6">
        <f t="shared" si="4"/>
        <v>313593.08035714284</v>
      </c>
    </row>
    <row r="189" spans="1:5" ht="25.5" x14ac:dyDescent="0.2">
      <c r="A189" s="105" t="s">
        <v>276</v>
      </c>
      <c r="B189" s="95" t="s">
        <v>97</v>
      </c>
      <c r="C189" s="98">
        <v>8.0939999999999998E-2</v>
      </c>
      <c r="D189" s="97">
        <v>3638392.8571428568</v>
      </c>
      <c r="E189" s="6">
        <f t="shared" si="4"/>
        <v>294491.51785714284</v>
      </c>
    </row>
    <row r="190" spans="1:5" ht="25.5" x14ac:dyDescent="0.2">
      <c r="A190" s="105" t="s">
        <v>277</v>
      </c>
      <c r="B190" s="95" t="s">
        <v>97</v>
      </c>
      <c r="C190" s="98">
        <v>1.0582392</v>
      </c>
      <c r="D190" s="97">
        <v>3638392.8571428568</v>
      </c>
      <c r="E190" s="6">
        <f t="shared" si="4"/>
        <v>3850289.9464285714</v>
      </c>
    </row>
    <row r="191" spans="1:5" ht="25.5" x14ac:dyDescent="0.2">
      <c r="A191" s="105" t="s">
        <v>279</v>
      </c>
      <c r="B191" s="95" t="s">
        <v>97</v>
      </c>
      <c r="C191" s="98">
        <v>9.7269999999999995E-2</v>
      </c>
      <c r="D191" s="97">
        <v>3638392.8571428568</v>
      </c>
      <c r="E191" s="6">
        <f t="shared" si="4"/>
        <v>353906.47321428568</v>
      </c>
    </row>
    <row r="192" spans="1:5" ht="25.5" x14ac:dyDescent="0.2">
      <c r="A192" s="105" t="s">
        <v>280</v>
      </c>
      <c r="B192" s="95" t="s">
        <v>97</v>
      </c>
      <c r="C192" s="98">
        <v>1.562E-2</v>
      </c>
      <c r="D192" s="97">
        <v>3638392.8571428568</v>
      </c>
      <c r="E192" s="6">
        <f t="shared" si="4"/>
        <v>56831.696428571428</v>
      </c>
    </row>
    <row r="193" spans="1:6" ht="25.5" x14ac:dyDescent="0.2">
      <c r="A193" s="105" t="s">
        <v>200</v>
      </c>
      <c r="B193" s="95" t="s">
        <v>97</v>
      </c>
      <c r="C193" s="98">
        <v>1.9037454</v>
      </c>
      <c r="D193" s="97">
        <v>3638392.8571428568</v>
      </c>
      <c r="E193" s="6">
        <f t="shared" si="4"/>
        <v>6926573.6651785709</v>
      </c>
    </row>
    <row r="194" spans="1:6" ht="25.5" x14ac:dyDescent="0.2">
      <c r="A194" s="105" t="s">
        <v>577</v>
      </c>
      <c r="B194" s="95" t="s">
        <v>97</v>
      </c>
      <c r="C194" s="98">
        <v>4.9919999999999999E-3</v>
      </c>
      <c r="D194" s="97">
        <v>3638392.8571428568</v>
      </c>
      <c r="E194" s="6">
        <f t="shared" si="4"/>
        <v>18162.857142857141</v>
      </c>
    </row>
    <row r="195" spans="1:6" x14ac:dyDescent="0.2">
      <c r="A195" s="105" t="s">
        <v>282</v>
      </c>
      <c r="B195" s="95" t="s">
        <v>119</v>
      </c>
      <c r="C195" s="98">
        <v>478.00703700000003</v>
      </c>
      <c r="D195" s="97">
        <v>60714.28571428571</v>
      </c>
      <c r="E195" s="6">
        <f t="shared" si="4"/>
        <v>29021855.817857143</v>
      </c>
    </row>
    <row r="196" spans="1:6" x14ac:dyDescent="0.2">
      <c r="A196" s="105" t="s">
        <v>229</v>
      </c>
      <c r="B196" s="95" t="s">
        <v>196</v>
      </c>
      <c r="C196" s="98">
        <v>0.72407520000000003</v>
      </c>
      <c r="D196" s="97">
        <v>55000</v>
      </c>
      <c r="E196" s="6">
        <f t="shared" si="4"/>
        <v>39824.135999999999</v>
      </c>
    </row>
    <row r="197" spans="1:6" x14ac:dyDescent="0.2">
      <c r="A197" s="105" t="s">
        <v>203</v>
      </c>
      <c r="B197" s="95" t="s">
        <v>120</v>
      </c>
      <c r="C197" s="98">
        <v>0.31019999999999998</v>
      </c>
      <c r="D197" s="97">
        <v>10000</v>
      </c>
      <c r="E197" s="6">
        <f t="shared" si="4"/>
        <v>3101.9999999999995</v>
      </c>
    </row>
    <row r="198" spans="1:6" x14ac:dyDescent="0.2">
      <c r="A198" s="105" t="s">
        <v>578</v>
      </c>
      <c r="B198" s="95" t="s">
        <v>97</v>
      </c>
      <c r="C198" s="98">
        <v>4.2824</v>
      </c>
      <c r="D198" s="97">
        <v>40179</v>
      </c>
      <c r="E198" s="6">
        <f t="shared" si="4"/>
        <v>172062.5496</v>
      </c>
    </row>
    <row r="199" spans="1:6" x14ac:dyDescent="0.2">
      <c r="A199" s="105" t="s">
        <v>206</v>
      </c>
      <c r="B199" s="95" t="s">
        <v>183</v>
      </c>
      <c r="C199" s="98">
        <v>38.451149999999998</v>
      </c>
      <c r="D199" s="97">
        <v>90959.821428571508</v>
      </c>
      <c r="E199" s="6">
        <f t="shared" si="4"/>
        <v>3497509.7377232173</v>
      </c>
    </row>
    <row r="200" spans="1:6" x14ac:dyDescent="0.2">
      <c r="A200" s="105" t="s">
        <v>453</v>
      </c>
      <c r="B200" s="95" t="s">
        <v>8</v>
      </c>
      <c r="C200" s="98">
        <v>0.32800000000000001</v>
      </c>
      <c r="D200" s="97">
        <v>7589286</v>
      </c>
      <c r="E200" s="6">
        <f t="shared" si="4"/>
        <v>2489285.8080000002</v>
      </c>
    </row>
    <row r="201" spans="1:6" x14ac:dyDescent="0.2">
      <c r="A201" s="105" t="s">
        <v>579</v>
      </c>
      <c r="B201" s="95" t="s">
        <v>36</v>
      </c>
      <c r="C201" s="98">
        <v>12.96</v>
      </c>
      <c r="D201" s="112">
        <v>1386736</v>
      </c>
      <c r="E201" s="6">
        <f t="shared" si="4"/>
        <v>17972098.560000002</v>
      </c>
    </row>
    <row r="202" spans="1:6" x14ac:dyDescent="0.2">
      <c r="A202" s="105" t="s">
        <v>580</v>
      </c>
      <c r="B202" s="95" t="s">
        <v>8</v>
      </c>
      <c r="C202" s="98">
        <v>1.36328</v>
      </c>
      <c r="D202" s="97">
        <v>9553571.4285714272</v>
      </c>
      <c r="E202" s="6">
        <f t="shared" si="4"/>
        <v>13024192.857142856</v>
      </c>
    </row>
    <row r="203" spans="1:6" x14ac:dyDescent="0.2">
      <c r="A203" s="105" t="s">
        <v>581</v>
      </c>
      <c r="B203" s="95" t="s">
        <v>8</v>
      </c>
      <c r="C203" s="98">
        <v>4.5999999999999999E-2</v>
      </c>
      <c r="D203" s="97">
        <v>8705357.1428571418</v>
      </c>
      <c r="E203" s="6">
        <f t="shared" si="4"/>
        <v>400446.42857142852</v>
      </c>
    </row>
    <row r="204" spans="1:6" x14ac:dyDescent="0.2">
      <c r="A204" s="105" t="s">
        <v>582</v>
      </c>
      <c r="B204" s="95" t="s">
        <v>8</v>
      </c>
      <c r="C204" s="98">
        <v>6.7000000000000004E-2</v>
      </c>
      <c r="D204" s="97">
        <v>7651786</v>
      </c>
      <c r="E204" s="6">
        <f t="shared" si="4"/>
        <v>512669.66200000001</v>
      </c>
    </row>
    <row r="205" spans="1:6" ht="25.5" x14ac:dyDescent="0.2">
      <c r="A205" s="105" t="s">
        <v>583</v>
      </c>
      <c r="B205" s="95" t="s">
        <v>38</v>
      </c>
      <c r="C205" s="98">
        <v>23</v>
      </c>
      <c r="D205" s="97">
        <v>2787125</v>
      </c>
      <c r="E205" s="6">
        <f t="shared" si="4"/>
        <v>64103875</v>
      </c>
    </row>
    <row r="206" spans="1:6" x14ac:dyDescent="0.2">
      <c r="A206" s="105" t="s">
        <v>584</v>
      </c>
      <c r="B206" s="95" t="s">
        <v>8</v>
      </c>
      <c r="C206" s="98">
        <v>8.1000000000000003E-2</v>
      </c>
      <c r="D206" s="97">
        <v>9553571.4285714272</v>
      </c>
      <c r="E206" s="6">
        <f t="shared" si="4"/>
        <v>773839.28571428568</v>
      </c>
      <c r="F206" s="1">
        <f>D206*1.12</f>
        <v>10700000</v>
      </c>
    </row>
    <row r="207" spans="1:6" ht="25.5" x14ac:dyDescent="0.2">
      <c r="A207" s="105" t="s">
        <v>585</v>
      </c>
      <c r="B207" s="95" t="s">
        <v>36</v>
      </c>
      <c r="C207" s="98">
        <v>28.73</v>
      </c>
      <c r="D207" s="112">
        <v>4774126</v>
      </c>
      <c r="E207" s="6">
        <f t="shared" si="4"/>
        <v>137160639.97999999</v>
      </c>
    </row>
    <row r="208" spans="1:6" x14ac:dyDescent="0.2">
      <c r="A208" s="80" t="s">
        <v>237</v>
      </c>
      <c r="B208" s="95" t="s">
        <v>78</v>
      </c>
      <c r="C208" s="96">
        <v>0.117248</v>
      </c>
      <c r="D208" s="97">
        <v>134435</v>
      </c>
      <c r="E208" s="6">
        <f>C208*D208</f>
        <v>15762.23488</v>
      </c>
    </row>
    <row r="209" spans="1:6" x14ac:dyDescent="0.2">
      <c r="A209" s="80" t="s">
        <v>167</v>
      </c>
      <c r="B209" s="95" t="s">
        <v>78</v>
      </c>
      <c r="C209" s="96">
        <v>0.14069760000000001</v>
      </c>
      <c r="D209" s="97">
        <v>239461</v>
      </c>
      <c r="E209" s="6">
        <f t="shared" ref="E209:E214" si="5">C209*D209</f>
        <v>33691.587993599998</v>
      </c>
    </row>
    <row r="210" spans="1:6" x14ac:dyDescent="0.2">
      <c r="A210" s="80" t="s">
        <v>239</v>
      </c>
      <c r="B210" s="95" t="s">
        <v>78</v>
      </c>
      <c r="C210" s="96">
        <v>4.2209279999999998</v>
      </c>
      <c r="D210" s="97">
        <v>277531</v>
      </c>
      <c r="E210" s="6">
        <f t="shared" si="5"/>
        <v>1171438.368768</v>
      </c>
    </row>
    <row r="211" spans="1:6" x14ac:dyDescent="0.2">
      <c r="A211" s="80" t="s">
        <v>171</v>
      </c>
      <c r="B211" s="95" t="s">
        <v>78</v>
      </c>
      <c r="C211" s="96">
        <v>4.6899200000000002E-2</v>
      </c>
      <c r="D211" s="97">
        <v>1954</v>
      </c>
      <c r="E211" s="6">
        <f t="shared" si="5"/>
        <v>91.641036800000009</v>
      </c>
    </row>
    <row r="212" spans="1:6" x14ac:dyDescent="0.2">
      <c r="A212" s="80" t="s">
        <v>172</v>
      </c>
      <c r="B212" s="95" t="s">
        <v>78</v>
      </c>
      <c r="C212" s="96">
        <v>1.93928192</v>
      </c>
      <c r="D212" s="97">
        <v>16353</v>
      </c>
      <c r="E212" s="6">
        <f t="shared" si="5"/>
        <v>31713.077237760001</v>
      </c>
    </row>
    <row r="213" spans="1:6" x14ac:dyDescent="0.2">
      <c r="A213" s="80" t="s">
        <v>109</v>
      </c>
      <c r="B213" s="95" t="s">
        <v>78</v>
      </c>
      <c r="C213" s="96">
        <v>0.22394368000000001</v>
      </c>
      <c r="D213" s="97">
        <v>106655</v>
      </c>
      <c r="E213" s="6">
        <f t="shared" si="5"/>
        <v>23884.713190400002</v>
      </c>
    </row>
    <row r="214" spans="1:6" x14ac:dyDescent="0.2">
      <c r="A214" s="80" t="s">
        <v>177</v>
      </c>
      <c r="B214" s="95" t="s">
        <v>78</v>
      </c>
      <c r="C214" s="96">
        <v>1.7118207999999999</v>
      </c>
      <c r="D214" s="97">
        <v>1586</v>
      </c>
      <c r="E214" s="6">
        <f t="shared" si="5"/>
        <v>2714.9477887999997</v>
      </c>
    </row>
    <row r="215" spans="1:6" ht="12.75" customHeight="1" x14ac:dyDescent="0.2">
      <c r="A215" s="92"/>
      <c r="B215" s="92" t="s">
        <v>5</v>
      </c>
      <c r="C215" s="70">
        <f>SUM(C208:C214)</f>
        <v>8.4008192000000008</v>
      </c>
      <c r="D215" s="8"/>
      <c r="E215" s="9">
        <f>SUM(E208:E214)</f>
        <v>1279296.5708953603</v>
      </c>
    </row>
    <row r="216" spans="1:6" x14ac:dyDescent="0.2">
      <c r="A216" s="134"/>
      <c r="B216" s="134"/>
      <c r="C216" s="134"/>
      <c r="D216" s="134"/>
      <c r="E216" s="134"/>
    </row>
    <row r="217" spans="1:6" ht="12.75" customHeight="1" x14ac:dyDescent="0.2">
      <c r="A217" s="133"/>
      <c r="B217" s="133"/>
      <c r="C217" s="133"/>
      <c r="D217" s="133"/>
      <c r="E217" s="133"/>
    </row>
    <row r="218" spans="1:6" x14ac:dyDescent="0.2">
      <c r="A218" s="80" t="s">
        <v>118</v>
      </c>
      <c r="B218" s="95" t="s">
        <v>95</v>
      </c>
      <c r="C218" s="96">
        <v>2.4622080000000001E-2</v>
      </c>
      <c r="D218" s="97">
        <v>14464000</v>
      </c>
      <c r="E218" s="6">
        <f t="shared" ref="E218:E235" si="6">C218*D218</f>
        <v>356133.76512</v>
      </c>
    </row>
    <row r="219" spans="1:6" x14ac:dyDescent="0.2">
      <c r="A219" s="80" t="s">
        <v>184</v>
      </c>
      <c r="B219" s="95" t="s">
        <v>95</v>
      </c>
      <c r="C219" s="100">
        <v>1.172E-5</v>
      </c>
      <c r="D219" s="97">
        <v>10250000</v>
      </c>
      <c r="E219" s="6">
        <f t="shared" si="6"/>
        <v>120.13</v>
      </c>
      <c r="F219" s="101" t="e">
        <f>#REF!+#REF!</f>
        <v>#REF!</v>
      </c>
    </row>
    <row r="220" spans="1:6" x14ac:dyDescent="0.2">
      <c r="A220" s="80" t="s">
        <v>185</v>
      </c>
      <c r="B220" s="95" t="s">
        <v>95</v>
      </c>
      <c r="C220" s="100">
        <v>3.6347000000000001E-4</v>
      </c>
      <c r="D220" s="97">
        <v>18482000</v>
      </c>
      <c r="E220" s="6">
        <f t="shared" si="6"/>
        <v>6717.65254</v>
      </c>
      <c r="F220" s="101"/>
    </row>
    <row r="221" spans="1:6" x14ac:dyDescent="0.2">
      <c r="A221" s="80" t="s">
        <v>186</v>
      </c>
      <c r="B221" s="95" t="s">
        <v>95</v>
      </c>
      <c r="C221" s="96">
        <v>7.0348999999999997E-4</v>
      </c>
      <c r="D221" s="97">
        <v>36719000</v>
      </c>
      <c r="E221" s="6">
        <f t="shared" si="6"/>
        <v>25831.44931</v>
      </c>
      <c r="F221" s="101"/>
    </row>
    <row r="222" spans="1:6" x14ac:dyDescent="0.2">
      <c r="A222" s="80" t="s">
        <v>190</v>
      </c>
      <c r="B222" s="95" t="s">
        <v>97</v>
      </c>
      <c r="C222" s="96">
        <v>1.406976</v>
      </c>
      <c r="D222" s="97">
        <v>4763.3928571428569</v>
      </c>
      <c r="E222" s="6">
        <f t="shared" si="6"/>
        <v>6701.9794285714279</v>
      </c>
      <c r="F222" s="101"/>
    </row>
    <row r="223" spans="1:6" x14ac:dyDescent="0.2">
      <c r="A223" s="80" t="s">
        <v>128</v>
      </c>
      <c r="B223" s="95" t="s">
        <v>95</v>
      </c>
      <c r="C223" s="96">
        <v>5.1588999999999997E-4</v>
      </c>
      <c r="D223" s="97">
        <v>17900000</v>
      </c>
      <c r="E223" s="6">
        <f t="shared" si="6"/>
        <v>9234.4309999999987</v>
      </c>
      <c r="F223" s="101"/>
    </row>
    <row r="224" spans="1:6" x14ac:dyDescent="0.2">
      <c r="A224" s="80" t="s">
        <v>193</v>
      </c>
      <c r="B224" s="95" t="s">
        <v>95</v>
      </c>
      <c r="C224" s="96">
        <v>1.52422E-3</v>
      </c>
      <c r="D224" s="97">
        <v>17900000</v>
      </c>
      <c r="E224" s="6">
        <f t="shared" si="6"/>
        <v>27283.538</v>
      </c>
      <c r="F224" s="101"/>
    </row>
    <row r="225" spans="1:6" ht="25.5" x14ac:dyDescent="0.2">
      <c r="A225" s="80" t="s">
        <v>198</v>
      </c>
      <c r="B225" s="95" t="s">
        <v>97</v>
      </c>
      <c r="C225" s="96">
        <v>1.20765E-3</v>
      </c>
      <c r="D225" s="97">
        <v>3638392.8571428568</v>
      </c>
      <c r="E225" s="6">
        <f t="shared" si="6"/>
        <v>4393.9051339285706</v>
      </c>
      <c r="F225" s="101"/>
    </row>
    <row r="226" spans="1:6" x14ac:dyDescent="0.2">
      <c r="A226" s="80" t="s">
        <v>203</v>
      </c>
      <c r="B226" s="95" t="s">
        <v>120</v>
      </c>
      <c r="C226" s="96">
        <v>1.17248E-2</v>
      </c>
      <c r="D226" s="97">
        <v>10000</v>
      </c>
      <c r="E226" s="6">
        <f t="shared" si="6"/>
        <v>117.248</v>
      </c>
      <c r="F226" s="101"/>
    </row>
    <row r="227" spans="1:6" x14ac:dyDescent="0.2">
      <c r="A227" s="80" t="s">
        <v>204</v>
      </c>
      <c r="B227" s="95" t="s">
        <v>119</v>
      </c>
      <c r="C227" s="96">
        <v>0.42209279999999999</v>
      </c>
      <c r="D227" s="97">
        <v>6164.9848214285712</v>
      </c>
      <c r="E227" s="6">
        <f t="shared" si="6"/>
        <v>2602.1957052342855</v>
      </c>
      <c r="F227" s="101"/>
    </row>
    <row r="228" spans="1:6" x14ac:dyDescent="0.2">
      <c r="A228" s="80" t="s">
        <v>586</v>
      </c>
      <c r="B228" s="95" t="s">
        <v>35</v>
      </c>
      <c r="C228" s="102">
        <v>8</v>
      </c>
      <c r="D228" s="97">
        <v>848214.28571428568</v>
      </c>
      <c r="E228" s="6">
        <f t="shared" si="6"/>
        <v>6785714.2857142854</v>
      </c>
      <c r="F228" s="101"/>
    </row>
    <row r="229" spans="1:6" x14ac:dyDescent="0.2">
      <c r="A229" s="80" t="s">
        <v>587</v>
      </c>
      <c r="B229" s="95" t="s">
        <v>35</v>
      </c>
      <c r="C229" s="102">
        <v>48</v>
      </c>
      <c r="D229" s="97">
        <v>13017.6</v>
      </c>
      <c r="E229" s="6">
        <f t="shared" si="6"/>
        <v>624844.80000000005</v>
      </c>
      <c r="F229" s="101"/>
    </row>
    <row r="230" spans="1:6" x14ac:dyDescent="0.2">
      <c r="A230" s="80" t="s">
        <v>588</v>
      </c>
      <c r="B230" s="95" t="s">
        <v>39</v>
      </c>
      <c r="C230" s="103">
        <v>5.76</v>
      </c>
      <c r="D230" s="97">
        <v>7857.143</v>
      </c>
      <c r="E230" s="6">
        <f t="shared" si="6"/>
        <v>45257.143680000001</v>
      </c>
      <c r="F230" s="101"/>
    </row>
    <row r="231" spans="1:6" x14ac:dyDescent="0.2">
      <c r="A231" s="80" t="s">
        <v>589</v>
      </c>
      <c r="B231" s="95" t="s">
        <v>39</v>
      </c>
      <c r="C231" s="103">
        <v>1.44</v>
      </c>
      <c r="D231" s="97">
        <v>7857.143</v>
      </c>
      <c r="E231" s="6">
        <f t="shared" si="6"/>
        <v>11314.28592</v>
      </c>
      <c r="F231" s="101"/>
    </row>
    <row r="232" spans="1:6" x14ac:dyDescent="0.2">
      <c r="A232" s="80" t="s">
        <v>590</v>
      </c>
      <c r="B232" s="95" t="s">
        <v>8</v>
      </c>
      <c r="C232" s="96">
        <v>9.5920000000000005E-2</v>
      </c>
      <c r="D232" s="97">
        <v>8482142.8571428563</v>
      </c>
      <c r="E232" s="6">
        <f t="shared" si="6"/>
        <v>813607.14285714284</v>
      </c>
      <c r="F232" s="101"/>
    </row>
    <row r="233" spans="1:6" x14ac:dyDescent="0.2">
      <c r="A233" s="80" t="s">
        <v>591</v>
      </c>
      <c r="B233" s="95" t="s">
        <v>8</v>
      </c>
      <c r="C233" s="96">
        <v>1.336E-2</v>
      </c>
      <c r="D233" s="97">
        <v>8705357.1428571418</v>
      </c>
      <c r="E233" s="6">
        <f t="shared" si="6"/>
        <v>116303.57142857142</v>
      </c>
      <c r="F233" s="101"/>
    </row>
    <row r="234" spans="1:6" x14ac:dyDescent="0.2">
      <c r="A234" s="80" t="s">
        <v>592</v>
      </c>
      <c r="B234" s="95" t="s">
        <v>8</v>
      </c>
      <c r="C234" s="96">
        <v>6.2799999999999995E-2</v>
      </c>
      <c r="D234" s="97">
        <v>8705357.1428571418</v>
      </c>
      <c r="E234" s="6">
        <f t="shared" si="6"/>
        <v>546696.42857142841</v>
      </c>
      <c r="F234" s="101"/>
    </row>
    <row r="235" spans="1:6" x14ac:dyDescent="0.2">
      <c r="A235" s="80" t="s">
        <v>593</v>
      </c>
      <c r="B235" s="95" t="s">
        <v>8</v>
      </c>
      <c r="C235" s="96">
        <v>0.39448</v>
      </c>
      <c r="D235" s="97">
        <v>8705357.1428571418</v>
      </c>
      <c r="E235" s="6">
        <f t="shared" si="6"/>
        <v>3434089.2857142854</v>
      </c>
      <c r="F235" s="101"/>
    </row>
    <row r="236" spans="1:6" x14ac:dyDescent="0.2">
      <c r="A236" s="80" t="s">
        <v>81</v>
      </c>
      <c r="B236" s="95" t="s">
        <v>78</v>
      </c>
      <c r="C236" s="96">
        <v>40.881785000000001</v>
      </c>
      <c r="D236" s="97">
        <v>140201</v>
      </c>
      <c r="E236" s="6">
        <f>C236*D236</f>
        <v>5731667.138785</v>
      </c>
    </row>
    <row r="237" spans="1:6" x14ac:dyDescent="0.2">
      <c r="A237" s="80" t="s">
        <v>594</v>
      </c>
      <c r="B237" s="95" t="s">
        <v>78</v>
      </c>
      <c r="C237" s="96">
        <v>22.43244</v>
      </c>
      <c r="D237" s="97">
        <v>16041</v>
      </c>
      <c r="E237" s="6">
        <f t="shared" ref="E237:E262" si="7">C237*D237</f>
        <v>359838.77003999997</v>
      </c>
    </row>
    <row r="238" spans="1:6" x14ac:dyDescent="0.2">
      <c r="A238" s="80" t="s">
        <v>236</v>
      </c>
      <c r="B238" s="95" t="s">
        <v>78</v>
      </c>
      <c r="C238" s="96">
        <v>7.9799999999999996E-2</v>
      </c>
      <c r="D238" s="97">
        <v>197517</v>
      </c>
      <c r="E238" s="6">
        <f t="shared" si="7"/>
        <v>15761.856599999999</v>
      </c>
    </row>
    <row r="239" spans="1:6" x14ac:dyDescent="0.2">
      <c r="A239" s="80" t="s">
        <v>163</v>
      </c>
      <c r="B239" s="95" t="s">
        <v>78</v>
      </c>
      <c r="C239" s="96">
        <v>0.90612000000000004</v>
      </c>
      <c r="D239" s="97">
        <v>1592</v>
      </c>
      <c r="E239" s="6">
        <f t="shared" si="7"/>
        <v>1442.54304</v>
      </c>
    </row>
    <row r="240" spans="1:6" x14ac:dyDescent="0.2">
      <c r="A240" s="80" t="s">
        <v>595</v>
      </c>
      <c r="B240" s="95" t="s">
        <v>78</v>
      </c>
      <c r="C240" s="96">
        <v>8.0189999999999997E-2</v>
      </c>
      <c r="D240" s="97">
        <v>2040.1401337856005</v>
      </c>
      <c r="E240" s="6">
        <f t="shared" si="7"/>
        <v>163.59883732826731</v>
      </c>
    </row>
    <row r="241" spans="1:5" x14ac:dyDescent="0.2">
      <c r="A241" s="80" t="s">
        <v>102</v>
      </c>
      <c r="B241" s="95" t="s">
        <v>78</v>
      </c>
      <c r="C241" s="96">
        <v>0.19520999999999999</v>
      </c>
      <c r="D241" s="97">
        <v>1399</v>
      </c>
      <c r="E241" s="6">
        <f t="shared" si="7"/>
        <v>273.09879000000001</v>
      </c>
    </row>
    <row r="242" spans="1:5" x14ac:dyDescent="0.2">
      <c r="A242" s="80" t="s">
        <v>303</v>
      </c>
      <c r="B242" s="95" t="s">
        <v>78</v>
      </c>
      <c r="C242" s="96">
        <v>46.197710000000001</v>
      </c>
      <c r="D242" s="97">
        <v>171050</v>
      </c>
      <c r="E242" s="6">
        <f t="shared" si="7"/>
        <v>7902118.2955</v>
      </c>
    </row>
    <row r="243" spans="1:5" ht="25.5" x14ac:dyDescent="0.2">
      <c r="A243" s="80" t="s">
        <v>165</v>
      </c>
      <c r="B243" s="95" t="s">
        <v>78</v>
      </c>
      <c r="C243" s="96">
        <v>39.056759999999997</v>
      </c>
      <c r="D243" s="97">
        <v>152202</v>
      </c>
      <c r="E243" s="6">
        <f t="shared" si="7"/>
        <v>5944516.9855199996</v>
      </c>
    </row>
    <row r="244" spans="1:5" x14ac:dyDescent="0.2">
      <c r="A244" s="80" t="s">
        <v>166</v>
      </c>
      <c r="B244" s="95" t="s">
        <v>78</v>
      </c>
      <c r="C244" s="96">
        <v>4.1421999999999999</v>
      </c>
      <c r="D244" s="97">
        <v>187968</v>
      </c>
      <c r="E244" s="6">
        <f t="shared" si="7"/>
        <v>778601.04960000003</v>
      </c>
    </row>
    <row r="245" spans="1:5" x14ac:dyDescent="0.2">
      <c r="A245" s="80" t="s">
        <v>167</v>
      </c>
      <c r="B245" s="95" t="s">
        <v>78</v>
      </c>
      <c r="C245" s="96">
        <v>0.29210999999999998</v>
      </c>
      <c r="D245" s="97">
        <v>239461</v>
      </c>
      <c r="E245" s="6">
        <f t="shared" si="7"/>
        <v>69948.952709999998</v>
      </c>
    </row>
    <row r="246" spans="1:5" x14ac:dyDescent="0.2">
      <c r="A246" s="80" t="s">
        <v>170</v>
      </c>
      <c r="B246" s="95" t="s">
        <v>78</v>
      </c>
      <c r="C246" s="96">
        <v>9.2399999999999996E-2</v>
      </c>
      <c r="D246" s="97">
        <v>1778</v>
      </c>
      <c r="E246" s="6">
        <f t="shared" si="7"/>
        <v>164.28719999999998</v>
      </c>
    </row>
    <row r="247" spans="1:5" x14ac:dyDescent="0.2">
      <c r="A247" s="80" t="s">
        <v>242</v>
      </c>
      <c r="B247" s="95" t="s">
        <v>78</v>
      </c>
      <c r="C247" s="96">
        <v>0.15228</v>
      </c>
      <c r="D247" s="97">
        <v>4663</v>
      </c>
      <c r="E247" s="6">
        <f t="shared" si="7"/>
        <v>710.08163999999999</v>
      </c>
    </row>
    <row r="248" spans="1:5" x14ac:dyDescent="0.2">
      <c r="A248" s="80" t="s">
        <v>85</v>
      </c>
      <c r="B248" s="95" t="s">
        <v>78</v>
      </c>
      <c r="C248" s="96">
        <v>29.211167400000001</v>
      </c>
      <c r="D248" s="97">
        <v>195230</v>
      </c>
      <c r="E248" s="6">
        <f t="shared" si="7"/>
        <v>5702896.2115019998</v>
      </c>
    </row>
    <row r="249" spans="1:5" ht="25.5" x14ac:dyDescent="0.2">
      <c r="A249" s="80" t="s">
        <v>311</v>
      </c>
      <c r="B249" s="95" t="s">
        <v>78</v>
      </c>
      <c r="C249" s="96">
        <v>78.028800000000004</v>
      </c>
      <c r="D249" s="97">
        <v>3376</v>
      </c>
      <c r="E249" s="6">
        <f t="shared" si="7"/>
        <v>263425.22880000004</v>
      </c>
    </row>
    <row r="250" spans="1:5" x14ac:dyDescent="0.2">
      <c r="A250" s="80" t="s">
        <v>172</v>
      </c>
      <c r="B250" s="95" t="s">
        <v>78</v>
      </c>
      <c r="C250" s="96">
        <v>1.4579999999999999E-2</v>
      </c>
      <c r="D250" s="97">
        <v>16353</v>
      </c>
      <c r="E250" s="6">
        <f t="shared" si="7"/>
        <v>238.42674</v>
      </c>
    </row>
    <row r="251" spans="1:5" x14ac:dyDescent="0.2">
      <c r="A251" s="80" t="s">
        <v>173</v>
      </c>
      <c r="B251" s="95" t="s">
        <v>78</v>
      </c>
      <c r="C251" s="96">
        <v>0.58031999999999995</v>
      </c>
      <c r="D251" s="97">
        <v>27826</v>
      </c>
      <c r="E251" s="6">
        <f t="shared" si="7"/>
        <v>16147.984319999998</v>
      </c>
    </row>
    <row r="252" spans="1:5" x14ac:dyDescent="0.2">
      <c r="A252" s="80" t="s">
        <v>174</v>
      </c>
      <c r="B252" s="95" t="s">
        <v>78</v>
      </c>
      <c r="C252" s="96">
        <v>3.9960000000000002E-2</v>
      </c>
      <c r="D252" s="97">
        <v>1349</v>
      </c>
      <c r="E252" s="6">
        <f t="shared" si="7"/>
        <v>53.906040000000004</v>
      </c>
    </row>
    <row r="253" spans="1:5" x14ac:dyDescent="0.2">
      <c r="A253" s="80" t="s">
        <v>233</v>
      </c>
      <c r="B253" s="95" t="s">
        <v>78</v>
      </c>
      <c r="C253" s="96">
        <v>3.597</v>
      </c>
      <c r="D253" s="97">
        <v>27671</v>
      </c>
      <c r="E253" s="6">
        <f t="shared" si="7"/>
        <v>99532.587</v>
      </c>
    </row>
    <row r="254" spans="1:5" x14ac:dyDescent="0.2">
      <c r="A254" s="80" t="s">
        <v>175</v>
      </c>
      <c r="B254" s="95" t="s">
        <v>78</v>
      </c>
      <c r="C254" s="96">
        <v>8.4779999999999994E-2</v>
      </c>
      <c r="D254" s="97">
        <v>1270</v>
      </c>
      <c r="E254" s="6">
        <f t="shared" si="7"/>
        <v>107.67059999999999</v>
      </c>
    </row>
    <row r="255" spans="1:5" x14ac:dyDescent="0.2">
      <c r="A255" s="80" t="s">
        <v>215</v>
      </c>
      <c r="B255" s="95" t="s">
        <v>78</v>
      </c>
      <c r="C255" s="96">
        <v>1.0925400000000001</v>
      </c>
      <c r="D255" s="97">
        <v>55100</v>
      </c>
      <c r="E255" s="6">
        <f t="shared" si="7"/>
        <v>60198.954000000005</v>
      </c>
    </row>
    <row r="256" spans="1:5" ht="25.5" x14ac:dyDescent="0.2">
      <c r="A256" s="80" t="s">
        <v>107</v>
      </c>
      <c r="B256" s="95" t="s">
        <v>78</v>
      </c>
      <c r="C256" s="96">
        <v>0.714696</v>
      </c>
      <c r="D256" s="97">
        <v>159022</v>
      </c>
      <c r="E256" s="6">
        <f t="shared" si="7"/>
        <v>113652.38731200001</v>
      </c>
    </row>
    <row r="257" spans="1:5" ht="25.5" x14ac:dyDescent="0.2">
      <c r="A257" s="80" t="s">
        <v>248</v>
      </c>
      <c r="B257" s="95" t="s">
        <v>78</v>
      </c>
      <c r="C257" s="96">
        <v>3.5684399999999998</v>
      </c>
      <c r="D257" s="97">
        <v>242599</v>
      </c>
      <c r="E257" s="6">
        <f t="shared" si="7"/>
        <v>865699.97555999993</v>
      </c>
    </row>
    <row r="258" spans="1:5" ht="25.5" x14ac:dyDescent="0.2">
      <c r="A258" s="80" t="s">
        <v>251</v>
      </c>
      <c r="B258" s="95" t="s">
        <v>78</v>
      </c>
      <c r="C258" s="96">
        <v>0.13175999999999999</v>
      </c>
      <c r="D258" s="97">
        <v>242599</v>
      </c>
      <c r="E258" s="6">
        <f t="shared" si="7"/>
        <v>31964.844239999999</v>
      </c>
    </row>
    <row r="259" spans="1:5" x14ac:dyDescent="0.2">
      <c r="A259" s="80" t="s">
        <v>109</v>
      </c>
      <c r="B259" s="95" t="s">
        <v>78</v>
      </c>
      <c r="C259" s="96">
        <v>0.42192000000000002</v>
      </c>
      <c r="D259" s="97">
        <v>106655</v>
      </c>
      <c r="E259" s="6">
        <f t="shared" si="7"/>
        <v>44999.8776</v>
      </c>
    </row>
    <row r="260" spans="1:5" x14ac:dyDescent="0.2">
      <c r="A260" s="80" t="s">
        <v>109</v>
      </c>
      <c r="B260" s="95" t="s">
        <v>78</v>
      </c>
      <c r="C260" s="96">
        <v>7.6410000000000006E-2</v>
      </c>
      <c r="D260" s="97">
        <v>106655</v>
      </c>
      <c r="E260" s="6">
        <f t="shared" si="7"/>
        <v>8149.5085500000005</v>
      </c>
    </row>
    <row r="261" spans="1:5" x14ac:dyDescent="0.2">
      <c r="A261" s="80" t="s">
        <v>177</v>
      </c>
      <c r="B261" s="95" t="s">
        <v>78</v>
      </c>
      <c r="C261" s="96">
        <v>15.752079999999999</v>
      </c>
      <c r="D261" s="97">
        <v>1586</v>
      </c>
      <c r="E261" s="6">
        <f t="shared" si="7"/>
        <v>24982.798879999998</v>
      </c>
    </row>
    <row r="262" spans="1:5" x14ac:dyDescent="0.2">
      <c r="A262" s="80" t="s">
        <v>94</v>
      </c>
      <c r="B262" s="95" t="s">
        <v>78</v>
      </c>
      <c r="C262" s="96">
        <v>1.29111329</v>
      </c>
      <c r="D262" s="97">
        <v>307485</v>
      </c>
      <c r="E262" s="6">
        <f t="shared" si="7"/>
        <v>396997.96997565002</v>
      </c>
    </row>
    <row r="263" spans="1:5" ht="12.75" customHeight="1" x14ac:dyDescent="0.2">
      <c r="A263" s="92"/>
      <c r="B263" s="92" t="s">
        <v>5</v>
      </c>
      <c r="C263" s="70"/>
      <c r="D263" s="8"/>
      <c r="E263" s="9">
        <f>SUM(E236:E262)</f>
        <v>28434254.989381973</v>
      </c>
    </row>
    <row r="264" spans="1:5" x14ac:dyDescent="0.2">
      <c r="A264" s="134"/>
      <c r="B264" s="134"/>
      <c r="C264" s="134"/>
      <c r="D264" s="134"/>
      <c r="E264" s="134"/>
    </row>
    <row r="265" spans="1:5" ht="12.75" customHeight="1" x14ac:dyDescent="0.2">
      <c r="A265" s="133"/>
      <c r="B265" s="133"/>
      <c r="C265" s="133"/>
      <c r="D265" s="133"/>
      <c r="E265" s="133"/>
    </row>
    <row r="266" spans="1:5" x14ac:dyDescent="0.2">
      <c r="A266" s="80" t="s">
        <v>255</v>
      </c>
      <c r="B266" s="95" t="s">
        <v>97</v>
      </c>
      <c r="C266" s="96">
        <v>5.508</v>
      </c>
      <c r="D266" s="97">
        <v>466366</v>
      </c>
      <c r="E266" s="6">
        <f t="shared" ref="E266:E291" si="8">C266*D266</f>
        <v>2568743.9279999998</v>
      </c>
    </row>
    <row r="267" spans="1:5" x14ac:dyDescent="0.2">
      <c r="A267" s="80" t="s">
        <v>96</v>
      </c>
      <c r="B267" s="95" t="s">
        <v>97</v>
      </c>
      <c r="C267" s="96">
        <v>87.086522000000002</v>
      </c>
      <c r="D267" s="97">
        <v>0</v>
      </c>
      <c r="E267" s="6">
        <f t="shared" si="8"/>
        <v>0</v>
      </c>
    </row>
    <row r="268" spans="1:5" x14ac:dyDescent="0.2">
      <c r="A268" s="80" t="s">
        <v>596</v>
      </c>
      <c r="B268" s="95" t="s">
        <v>97</v>
      </c>
      <c r="C268" s="98">
        <v>1.2342</v>
      </c>
      <c r="D268" s="97">
        <v>416964</v>
      </c>
      <c r="E268" s="6">
        <f t="shared" si="8"/>
        <v>514616.96879999997</v>
      </c>
    </row>
    <row r="269" spans="1:5" x14ac:dyDescent="0.2">
      <c r="A269" s="80" t="s">
        <v>98</v>
      </c>
      <c r="B269" s="95" t="s">
        <v>97</v>
      </c>
      <c r="C269" s="98">
        <v>618.99857999999995</v>
      </c>
      <c r="D269" s="97">
        <v>25754</v>
      </c>
      <c r="E269" s="6">
        <f t="shared" si="8"/>
        <v>15941689.429319998</v>
      </c>
    </row>
    <row r="270" spans="1:5" x14ac:dyDescent="0.2">
      <c r="A270" s="80" t="s">
        <v>118</v>
      </c>
      <c r="B270" s="95" t="s">
        <v>95</v>
      </c>
      <c r="C270" s="98">
        <v>1.7819999999999999E-4</v>
      </c>
      <c r="D270" s="97">
        <v>14464000</v>
      </c>
      <c r="E270" s="6">
        <f t="shared" si="8"/>
        <v>2577.4847999999997</v>
      </c>
    </row>
    <row r="271" spans="1:5" x14ac:dyDescent="0.2">
      <c r="A271" s="80" t="s">
        <v>597</v>
      </c>
      <c r="B271" s="95" t="s">
        <v>95</v>
      </c>
      <c r="C271" s="98">
        <v>7.9200000000000001E-5</v>
      </c>
      <c r="D271" s="97">
        <v>10250000</v>
      </c>
      <c r="E271" s="6">
        <f t="shared" si="8"/>
        <v>811.8</v>
      </c>
    </row>
    <row r="272" spans="1:5" x14ac:dyDescent="0.2">
      <c r="A272" s="80" t="s">
        <v>184</v>
      </c>
      <c r="B272" s="95" t="s">
        <v>95</v>
      </c>
      <c r="C272" s="98">
        <v>1.4580000000000001E-3</v>
      </c>
      <c r="D272" s="97">
        <v>10250000</v>
      </c>
      <c r="E272" s="6">
        <f t="shared" si="8"/>
        <v>14944.500000000002</v>
      </c>
    </row>
    <row r="273" spans="1:5" x14ac:dyDescent="0.2">
      <c r="A273" s="80" t="s">
        <v>263</v>
      </c>
      <c r="B273" s="95" t="s">
        <v>95</v>
      </c>
      <c r="C273" s="98">
        <v>1.2540000000000001E-2</v>
      </c>
      <c r="D273" s="97">
        <v>1071428.5714285714</v>
      </c>
      <c r="E273" s="6">
        <f t="shared" si="8"/>
        <v>13435.714285714286</v>
      </c>
    </row>
    <row r="274" spans="1:5" x14ac:dyDescent="0.2">
      <c r="A274" s="80" t="s">
        <v>330</v>
      </c>
      <c r="B274" s="95" t="s">
        <v>95</v>
      </c>
      <c r="C274" s="96">
        <v>3.96E-3</v>
      </c>
      <c r="D274" s="97">
        <v>514000</v>
      </c>
      <c r="E274" s="6">
        <f t="shared" si="8"/>
        <v>2035.44</v>
      </c>
    </row>
    <row r="275" spans="1:5" x14ac:dyDescent="0.2">
      <c r="A275" s="80" t="s">
        <v>598</v>
      </c>
      <c r="B275" s="95" t="s">
        <v>95</v>
      </c>
      <c r="C275" s="98">
        <v>5.9400000000000002E-4</v>
      </c>
      <c r="D275" s="97">
        <v>9652000</v>
      </c>
      <c r="E275" s="6">
        <f t="shared" si="8"/>
        <v>5733.2880000000005</v>
      </c>
    </row>
    <row r="276" spans="1:5" x14ac:dyDescent="0.2">
      <c r="A276" s="80" t="s">
        <v>185</v>
      </c>
      <c r="B276" s="95" t="s">
        <v>95</v>
      </c>
      <c r="C276" s="100">
        <v>3.807E-5</v>
      </c>
      <c r="D276" s="97">
        <v>18482000</v>
      </c>
      <c r="E276" s="6">
        <f t="shared" si="8"/>
        <v>703.60973999999999</v>
      </c>
    </row>
    <row r="277" spans="1:5" x14ac:dyDescent="0.2">
      <c r="A277" s="80" t="s">
        <v>186</v>
      </c>
      <c r="B277" s="95" t="s">
        <v>95</v>
      </c>
      <c r="C277" s="100">
        <v>7.2899999999999997E-6</v>
      </c>
      <c r="D277" s="97">
        <v>36719000</v>
      </c>
      <c r="E277" s="6">
        <f t="shared" si="8"/>
        <v>267.68151</v>
      </c>
    </row>
    <row r="278" spans="1:5" x14ac:dyDescent="0.2">
      <c r="A278" s="80" t="s">
        <v>599</v>
      </c>
      <c r="B278" s="95" t="s">
        <v>183</v>
      </c>
      <c r="C278" s="103">
        <v>0.34583999999999998</v>
      </c>
      <c r="D278" s="97">
        <v>3571</v>
      </c>
      <c r="E278" s="6">
        <f t="shared" si="8"/>
        <v>1234.9946399999999</v>
      </c>
    </row>
    <row r="279" spans="1:5" x14ac:dyDescent="0.2">
      <c r="A279" s="80" t="s">
        <v>600</v>
      </c>
      <c r="B279" s="95" t="s">
        <v>183</v>
      </c>
      <c r="C279" s="98">
        <v>3.6564000000000001</v>
      </c>
      <c r="D279" s="97">
        <v>9821</v>
      </c>
      <c r="E279" s="6">
        <f t="shared" si="8"/>
        <v>35909.504399999998</v>
      </c>
    </row>
    <row r="280" spans="1:5" x14ac:dyDescent="0.2">
      <c r="A280" s="80" t="s">
        <v>190</v>
      </c>
      <c r="B280" s="95" t="s">
        <v>97</v>
      </c>
      <c r="C280" s="98">
        <v>12.913399999999999</v>
      </c>
      <c r="D280" s="97">
        <v>4763.3928571428569</v>
      </c>
      <c r="E280" s="6">
        <f t="shared" si="8"/>
        <v>61511.597321428562</v>
      </c>
    </row>
    <row r="281" spans="1:5" x14ac:dyDescent="0.2">
      <c r="A281" s="80" t="s">
        <v>192</v>
      </c>
      <c r="B281" s="95" t="s">
        <v>97</v>
      </c>
      <c r="C281" s="98">
        <v>1.6639999999999999</v>
      </c>
      <c r="D281" s="97">
        <v>4763.3928571428569</v>
      </c>
      <c r="E281" s="6">
        <f t="shared" si="8"/>
        <v>7926.2857142857138</v>
      </c>
    </row>
    <row r="282" spans="1:5" x14ac:dyDescent="0.2">
      <c r="A282" s="105" t="s">
        <v>128</v>
      </c>
      <c r="B282" s="95" t="s">
        <v>95</v>
      </c>
      <c r="C282" s="100">
        <v>4.9410000000000003E-5</v>
      </c>
      <c r="D282" s="97">
        <v>17900000</v>
      </c>
      <c r="E282" s="6">
        <f t="shared" si="8"/>
        <v>884.43900000000008</v>
      </c>
    </row>
    <row r="283" spans="1:5" ht="25.5" x14ac:dyDescent="0.2">
      <c r="A283" s="105" t="s">
        <v>198</v>
      </c>
      <c r="B283" s="95" t="s">
        <v>97</v>
      </c>
      <c r="C283" s="98">
        <v>1.053E-4</v>
      </c>
      <c r="D283" s="97">
        <v>3638392.8571428568</v>
      </c>
      <c r="E283" s="6">
        <f t="shared" si="8"/>
        <v>383.12276785714283</v>
      </c>
    </row>
    <row r="284" spans="1:5" ht="25.5" x14ac:dyDescent="0.2">
      <c r="A284" s="105" t="s">
        <v>275</v>
      </c>
      <c r="B284" s="95" t="s">
        <v>97</v>
      </c>
      <c r="C284" s="98">
        <v>3.3999999999999998E-3</v>
      </c>
      <c r="D284" s="97">
        <v>3638392.8571428568</v>
      </c>
      <c r="E284" s="6">
        <f t="shared" si="8"/>
        <v>12370.535714285712</v>
      </c>
    </row>
    <row r="285" spans="1:5" ht="25.5" x14ac:dyDescent="0.2">
      <c r="A285" s="105" t="s">
        <v>200</v>
      </c>
      <c r="B285" s="95" t="s">
        <v>97</v>
      </c>
      <c r="C285" s="98">
        <v>1.188E-2</v>
      </c>
      <c r="D285" s="97">
        <v>3638392.8571428568</v>
      </c>
      <c r="E285" s="6">
        <f t="shared" si="8"/>
        <v>43224.107142857138</v>
      </c>
    </row>
    <row r="286" spans="1:5" x14ac:dyDescent="0.2">
      <c r="A286" s="105" t="s">
        <v>601</v>
      </c>
      <c r="B286" s="95" t="s">
        <v>97</v>
      </c>
      <c r="C286" s="98">
        <v>0.748</v>
      </c>
      <c r="D286" s="97">
        <v>416964</v>
      </c>
      <c r="E286" s="6">
        <f t="shared" si="8"/>
        <v>311889.07199999999</v>
      </c>
    </row>
    <row r="287" spans="1:5" x14ac:dyDescent="0.2">
      <c r="A287" s="105" t="s">
        <v>204</v>
      </c>
      <c r="B287" s="95" t="s">
        <v>119</v>
      </c>
      <c r="C287" s="98">
        <v>3.4020000000000002E-2</v>
      </c>
      <c r="D287" s="97">
        <v>6164.9848214285712</v>
      </c>
      <c r="E287" s="6">
        <f t="shared" si="8"/>
        <v>209.732783625</v>
      </c>
    </row>
    <row r="288" spans="1:5" x14ac:dyDescent="0.2">
      <c r="A288" s="105" t="s">
        <v>206</v>
      </c>
      <c r="B288" s="95" t="s">
        <v>183</v>
      </c>
      <c r="C288" s="98">
        <v>2.4192</v>
      </c>
      <c r="D288" s="97">
        <v>90959.821428571508</v>
      </c>
      <c r="E288" s="6">
        <f t="shared" si="8"/>
        <v>220050.0000000002</v>
      </c>
    </row>
    <row r="289" spans="1:5" x14ac:dyDescent="0.2">
      <c r="A289" s="105" t="s">
        <v>602</v>
      </c>
      <c r="B289" s="95" t="s">
        <v>35</v>
      </c>
      <c r="C289" s="102">
        <v>486</v>
      </c>
      <c r="D289" s="97">
        <v>2857</v>
      </c>
      <c r="E289" s="6">
        <f t="shared" si="8"/>
        <v>1388502</v>
      </c>
    </row>
    <row r="290" spans="1:5" x14ac:dyDescent="0.2">
      <c r="A290" s="105" t="s">
        <v>603</v>
      </c>
      <c r="B290" s="95" t="s">
        <v>38</v>
      </c>
      <c r="C290" s="102">
        <v>786</v>
      </c>
      <c r="D290" s="97">
        <v>74300</v>
      </c>
      <c r="E290" s="6">
        <f t="shared" si="8"/>
        <v>58399800</v>
      </c>
    </row>
    <row r="291" spans="1:5" x14ac:dyDescent="0.2">
      <c r="A291" s="105" t="s">
        <v>604</v>
      </c>
      <c r="B291" s="95" t="s">
        <v>36</v>
      </c>
      <c r="C291" s="103">
        <v>0.11</v>
      </c>
      <c r="D291" s="97">
        <v>3638392.8571428568</v>
      </c>
      <c r="E291" s="6">
        <f t="shared" si="8"/>
        <v>400223.21428571426</v>
      </c>
    </row>
    <row r="292" spans="1:5" ht="13.5" customHeight="1" x14ac:dyDescent="0.2">
      <c r="A292" s="113"/>
      <c r="B292" s="11" t="s">
        <v>5</v>
      </c>
      <c r="C292" s="69"/>
      <c r="D292" s="5"/>
      <c r="E292" s="5">
        <f>SUM(E266:E291)</f>
        <v>79949678.45022577</v>
      </c>
    </row>
    <row r="293" spans="1:5" x14ac:dyDescent="0.2">
      <c r="A293" s="54" t="s">
        <v>6</v>
      </c>
      <c r="B293" s="13" t="s">
        <v>5</v>
      </c>
      <c r="C293" s="71"/>
      <c r="D293" s="14"/>
      <c r="E293" s="76">
        <f>(E292-E286-E269-E268-E266)*0.02</f>
        <v>1212254.7810421155</v>
      </c>
    </row>
    <row r="294" spans="1:5" x14ac:dyDescent="0.2">
      <c r="A294" s="54" t="s">
        <v>7</v>
      </c>
      <c r="B294" s="13" t="s">
        <v>5</v>
      </c>
      <c r="C294" s="71"/>
      <c r="D294" s="14"/>
      <c r="E294" s="15" t="e">
        <f>#REF!*0.015</f>
        <v>#REF!</v>
      </c>
    </row>
    <row r="295" spans="1:5" x14ac:dyDescent="0.2">
      <c r="A295" s="54" t="s">
        <v>31</v>
      </c>
      <c r="B295" s="13" t="s">
        <v>5</v>
      </c>
      <c r="C295" s="71"/>
      <c r="D295" s="14"/>
      <c r="E295" s="15">
        <f>(E292-E269-E266)*0.05</f>
        <v>3071962.2546452885</v>
      </c>
    </row>
    <row r="296" spans="1:5" ht="27.75" customHeight="1" x14ac:dyDescent="0.2">
      <c r="A296" s="114"/>
      <c r="B296" s="93" t="s">
        <v>5</v>
      </c>
      <c r="C296" s="72"/>
      <c r="D296" s="17"/>
      <c r="E296" s="93" t="e">
        <f>SUM(E292:E295)</f>
        <v>#REF!</v>
      </c>
    </row>
    <row r="297" spans="1:5" s="75" customFormat="1" ht="54.75" customHeight="1" x14ac:dyDescent="0.2">
      <c r="A297" s="138"/>
      <c r="B297" s="138"/>
      <c r="C297" s="138"/>
      <c r="D297" s="138"/>
      <c r="E297" s="138"/>
    </row>
    <row r="298" spans="1:5" x14ac:dyDescent="0.2">
      <c r="D298" s="67"/>
      <c r="E298" s="1"/>
    </row>
    <row r="299" spans="1:5" x14ac:dyDescent="0.2">
      <c r="A299" s="1"/>
      <c r="B299" s="1"/>
      <c r="C299" s="1"/>
      <c r="D299" s="67"/>
      <c r="E299" s="1"/>
    </row>
    <row r="300" spans="1:5" x14ac:dyDescent="0.2">
      <c r="A300" s="1"/>
      <c r="B300" s="1"/>
      <c r="C300" s="1"/>
      <c r="D300" s="67"/>
      <c r="E300" s="1"/>
    </row>
    <row r="302" spans="1:5" x14ac:dyDescent="0.2">
      <c r="A302" s="1"/>
      <c r="B302" s="1"/>
      <c r="C302" s="1"/>
      <c r="D302" s="1"/>
      <c r="E302" s="1"/>
    </row>
    <row r="303" spans="1:5" x14ac:dyDescent="0.2">
      <c r="A303" s="1"/>
      <c r="B303" s="1"/>
      <c r="C303" s="1"/>
      <c r="D303" s="1"/>
      <c r="E303" s="1"/>
    </row>
    <row r="304" spans="1:5" x14ac:dyDescent="0.2">
      <c r="A304" s="1"/>
      <c r="B304" s="1"/>
      <c r="C304" s="1"/>
      <c r="D304" s="1"/>
      <c r="E304" s="1"/>
    </row>
    <row r="305" s="1" customFormat="1" x14ac:dyDescent="0.2"/>
    <row r="306" s="1" customFormat="1" x14ac:dyDescent="0.2"/>
    <row r="307" s="1" customFormat="1" x14ac:dyDescent="0.2"/>
    <row r="308" s="1" customFormat="1" x14ac:dyDescent="0.2"/>
    <row r="309" s="1" customFormat="1" x14ac:dyDescent="0.2"/>
    <row r="310" s="1" customFormat="1" x14ac:dyDescent="0.2"/>
    <row r="311" s="1" customFormat="1" x14ac:dyDescent="0.2"/>
    <row r="312" s="1" customFormat="1" x14ac:dyDescent="0.2"/>
    <row r="313" s="1" customFormat="1" x14ac:dyDescent="0.2"/>
    <row r="314" s="1" customFormat="1" x14ac:dyDescent="0.2"/>
    <row r="315" s="1" customFormat="1" x14ac:dyDescent="0.2"/>
    <row r="316" s="1" customFormat="1" x14ac:dyDescent="0.2"/>
    <row r="317" s="1" customFormat="1" x14ac:dyDescent="0.2"/>
    <row r="318" s="1" customFormat="1" x14ac:dyDescent="0.2"/>
    <row r="319" s="1" customFormat="1" x14ac:dyDescent="0.2"/>
    <row r="320" s="1" customFormat="1" x14ac:dyDescent="0.2"/>
    <row r="321" s="1" customFormat="1" x14ac:dyDescent="0.2"/>
    <row r="322" s="1" customFormat="1" x14ac:dyDescent="0.2"/>
    <row r="323" s="1" customFormat="1" x14ac:dyDescent="0.2"/>
    <row r="324" s="1" customFormat="1" x14ac:dyDescent="0.2"/>
    <row r="325" s="1" customFormat="1" x14ac:dyDescent="0.2"/>
    <row r="326" s="1" customFormat="1" x14ac:dyDescent="0.2"/>
    <row r="327" s="1" customFormat="1" x14ac:dyDescent="0.2"/>
    <row r="328" s="1" customFormat="1" x14ac:dyDescent="0.2"/>
    <row r="329" s="1" customFormat="1" x14ac:dyDescent="0.2"/>
    <row r="330" s="1" customFormat="1" x14ac:dyDescent="0.2"/>
    <row r="331" s="1" customFormat="1" x14ac:dyDescent="0.2"/>
    <row r="332" s="1" customFormat="1" x14ac:dyDescent="0.2"/>
    <row r="333" s="1" customFormat="1" x14ac:dyDescent="0.2"/>
    <row r="334" s="1" customFormat="1" x14ac:dyDescent="0.2"/>
    <row r="335" s="1" customFormat="1" x14ac:dyDescent="0.2"/>
    <row r="336" s="1" customFormat="1" x14ac:dyDescent="0.2"/>
    <row r="337" s="1" customFormat="1" x14ac:dyDescent="0.2"/>
    <row r="338" s="1" customFormat="1" x14ac:dyDescent="0.2"/>
    <row r="339" s="1" customFormat="1" x14ac:dyDescent="0.2"/>
    <row r="340" s="1" customFormat="1" x14ac:dyDescent="0.2"/>
    <row r="341" s="1" customFormat="1" x14ac:dyDescent="0.2"/>
    <row r="342" s="1" customFormat="1" x14ac:dyDescent="0.2"/>
    <row r="343" s="1" customFormat="1" x14ac:dyDescent="0.2"/>
    <row r="344" s="1" customFormat="1" x14ac:dyDescent="0.2"/>
    <row r="345" s="1" customFormat="1" x14ac:dyDescent="0.2"/>
    <row r="346" s="1" customFormat="1" x14ac:dyDescent="0.2"/>
    <row r="347" s="1" customFormat="1" x14ac:dyDescent="0.2"/>
    <row r="348" s="1" customFormat="1" x14ac:dyDescent="0.2"/>
    <row r="349" s="1" customFormat="1" x14ac:dyDescent="0.2"/>
    <row r="351" s="1" customFormat="1" x14ac:dyDescent="0.2"/>
    <row r="352" s="1" customFormat="1" x14ac:dyDescent="0.2"/>
    <row r="353" s="1" customFormat="1" x14ac:dyDescent="0.2"/>
    <row r="354" s="1" customFormat="1" x14ac:dyDescent="0.2"/>
    <row r="355" s="1" customFormat="1" x14ac:dyDescent="0.2"/>
    <row r="356" s="1" customFormat="1" x14ac:dyDescent="0.2"/>
    <row r="357" s="1" customFormat="1" x14ac:dyDescent="0.2"/>
    <row r="358" s="1" customFormat="1" x14ac:dyDescent="0.2"/>
    <row r="359" s="1" customFormat="1" x14ac:dyDescent="0.2"/>
    <row r="360" s="1" customFormat="1" x14ac:dyDescent="0.2"/>
    <row r="361" s="1" customFormat="1" x14ac:dyDescent="0.2"/>
    <row r="362" s="1" customFormat="1" x14ac:dyDescent="0.2"/>
    <row r="363" s="1" customFormat="1" x14ac:dyDescent="0.2"/>
    <row r="364" s="1" customFormat="1" x14ac:dyDescent="0.2"/>
    <row r="365" s="1" customFormat="1" x14ac:dyDescent="0.2"/>
    <row r="366" s="1" customFormat="1" x14ac:dyDescent="0.2"/>
    <row r="367" s="1" customFormat="1" x14ac:dyDescent="0.2"/>
    <row r="368" s="1" customFormat="1" x14ac:dyDescent="0.2"/>
    <row r="369" s="1" customFormat="1" x14ac:dyDescent="0.2"/>
    <row r="370" s="1" customFormat="1" x14ac:dyDescent="0.2"/>
    <row r="371" s="1" customFormat="1" x14ac:dyDescent="0.2"/>
    <row r="372" s="1" customFormat="1" x14ac:dyDescent="0.2"/>
    <row r="373" s="1" customFormat="1" x14ac:dyDescent="0.2"/>
    <row r="374" s="1" customFormat="1" x14ac:dyDescent="0.2"/>
    <row r="375" s="1" customFormat="1" x14ac:dyDescent="0.2"/>
    <row r="376" s="1" customFormat="1" x14ac:dyDescent="0.2"/>
    <row r="377" s="1" customFormat="1" x14ac:dyDescent="0.2"/>
    <row r="378" s="1" customFormat="1" x14ac:dyDescent="0.2"/>
    <row r="379" s="1" customFormat="1" x14ac:dyDescent="0.2"/>
    <row r="380" s="1" customFormat="1" x14ac:dyDescent="0.2"/>
    <row r="381" s="1" customFormat="1" x14ac:dyDescent="0.2"/>
    <row r="382" s="1" customFormat="1" x14ac:dyDescent="0.2"/>
    <row r="383" s="1" customFormat="1" x14ac:dyDescent="0.2"/>
    <row r="384" s="1" customFormat="1" x14ac:dyDescent="0.2"/>
    <row r="385" s="1" customFormat="1" x14ac:dyDescent="0.2"/>
    <row r="386" s="1" customFormat="1" x14ac:dyDescent="0.2"/>
    <row r="387" s="1" customFormat="1" x14ac:dyDescent="0.2"/>
    <row r="388" s="1" customFormat="1" x14ac:dyDescent="0.2"/>
    <row r="389" s="1" customFormat="1" x14ac:dyDescent="0.2"/>
    <row r="390" s="1" customFormat="1" x14ac:dyDescent="0.2"/>
    <row r="391" s="1" customFormat="1" x14ac:dyDescent="0.2"/>
    <row r="392" s="1" customFormat="1" x14ac:dyDescent="0.2"/>
    <row r="393" s="1" customFormat="1" x14ac:dyDescent="0.2"/>
    <row r="394" s="1" customFormat="1" x14ac:dyDescent="0.2"/>
    <row r="395" s="1" customFormat="1" x14ac:dyDescent="0.2"/>
    <row r="396" s="1" customFormat="1" x14ac:dyDescent="0.2"/>
    <row r="397" s="1" customFormat="1" x14ac:dyDescent="0.2"/>
    <row r="398" s="1" customFormat="1" x14ac:dyDescent="0.2"/>
    <row r="399" s="1" customFormat="1" x14ac:dyDescent="0.2"/>
    <row r="400" s="1" customFormat="1" x14ac:dyDescent="0.2"/>
    <row r="401" s="1" customFormat="1" x14ac:dyDescent="0.2"/>
    <row r="402" s="1" customFormat="1" x14ac:dyDescent="0.2"/>
    <row r="403" s="1" customFormat="1" x14ac:dyDescent="0.2"/>
    <row r="404" s="1" customFormat="1" x14ac:dyDescent="0.2"/>
    <row r="405" s="1" customFormat="1" x14ac:dyDescent="0.2"/>
    <row r="406" s="1" customFormat="1" x14ac:dyDescent="0.2"/>
    <row r="407" s="1" customFormat="1" x14ac:dyDescent="0.2"/>
    <row r="408" s="1" customFormat="1" x14ac:dyDescent="0.2"/>
    <row r="409" s="1" customFormat="1" x14ac:dyDescent="0.2"/>
    <row r="410" s="1" customFormat="1" x14ac:dyDescent="0.2"/>
    <row r="411" s="1" customFormat="1" x14ac:dyDescent="0.2"/>
    <row r="412" s="1" customFormat="1" x14ac:dyDescent="0.2"/>
    <row r="413" s="1" customFormat="1" x14ac:dyDescent="0.2"/>
    <row r="414" s="1" customFormat="1" x14ac:dyDescent="0.2"/>
    <row r="415" s="1" customFormat="1" x14ac:dyDescent="0.2"/>
    <row r="416" s="1" customFormat="1" x14ac:dyDescent="0.2"/>
    <row r="417" s="1" customFormat="1" x14ac:dyDescent="0.2"/>
    <row r="418" s="1" customFormat="1" x14ac:dyDescent="0.2"/>
    <row r="419" s="1" customFormat="1" x14ac:dyDescent="0.2"/>
    <row r="420" s="1" customFormat="1" x14ac:dyDescent="0.2"/>
    <row r="421" s="1" customFormat="1" x14ac:dyDescent="0.2"/>
    <row r="422" s="1" customFormat="1" x14ac:dyDescent="0.2"/>
    <row r="423" s="1" customFormat="1" x14ac:dyDescent="0.2"/>
    <row r="424" s="1" customFormat="1" x14ac:dyDescent="0.2"/>
    <row r="425" s="1" customFormat="1" x14ac:dyDescent="0.2"/>
    <row r="426" s="1" customFormat="1" x14ac:dyDescent="0.2"/>
    <row r="427" s="1" customFormat="1" x14ac:dyDescent="0.2"/>
    <row r="428" s="1" customFormat="1" x14ac:dyDescent="0.2"/>
    <row r="429" s="1" customFormat="1" x14ac:dyDescent="0.2"/>
    <row r="430" s="1" customFormat="1" x14ac:dyDescent="0.2"/>
    <row r="431" s="1" customFormat="1" x14ac:dyDescent="0.2"/>
    <row r="432" s="1" customFormat="1" x14ac:dyDescent="0.2"/>
    <row r="433" s="1" customFormat="1" x14ac:dyDescent="0.2"/>
    <row r="434" s="1" customFormat="1" x14ac:dyDescent="0.2"/>
    <row r="435" s="1" customFormat="1" x14ac:dyDescent="0.2"/>
    <row r="436" s="1" customFormat="1" x14ac:dyDescent="0.2"/>
    <row r="437" s="1" customFormat="1" x14ac:dyDescent="0.2"/>
    <row r="438" s="1" customFormat="1" x14ac:dyDescent="0.2"/>
    <row r="439" s="1" customFormat="1" x14ac:dyDescent="0.2"/>
    <row r="440" s="1" customFormat="1" x14ac:dyDescent="0.2"/>
    <row r="441" s="1" customFormat="1" x14ac:dyDescent="0.2"/>
    <row r="442" s="1" customFormat="1" x14ac:dyDescent="0.2"/>
    <row r="443" s="1" customFormat="1" x14ac:dyDescent="0.2"/>
    <row r="444" s="1" customFormat="1" x14ac:dyDescent="0.2"/>
    <row r="445" s="1" customFormat="1" x14ac:dyDescent="0.2"/>
    <row r="446" s="1" customFormat="1" x14ac:dyDescent="0.2"/>
    <row r="447" s="1" customFormat="1" x14ac:dyDescent="0.2"/>
    <row r="448" s="1" customFormat="1" x14ac:dyDescent="0.2"/>
    <row r="449" s="1" customFormat="1" x14ac:dyDescent="0.2"/>
    <row r="450" s="1" customFormat="1" x14ac:dyDescent="0.2"/>
    <row r="454" s="1" customFormat="1" x14ac:dyDescent="0.2"/>
    <row r="455" s="1" customFormat="1" x14ac:dyDescent="0.2"/>
    <row r="456" s="1" customFormat="1" x14ac:dyDescent="0.2"/>
    <row r="457" s="1" customFormat="1" x14ac:dyDescent="0.2"/>
    <row r="458" s="1" customFormat="1" x14ac:dyDescent="0.2"/>
    <row r="459" s="1" customFormat="1" x14ac:dyDescent="0.2"/>
    <row r="460" s="1" customFormat="1" x14ac:dyDescent="0.2"/>
    <row r="470" s="1" customFormat="1" x14ac:dyDescent="0.2"/>
    <row r="471" s="1" customFormat="1" x14ac:dyDescent="0.2"/>
    <row r="472" s="1" customFormat="1" x14ac:dyDescent="0.2"/>
    <row r="473" s="1" customFormat="1" x14ac:dyDescent="0.2"/>
    <row r="474" s="1" customFormat="1" x14ac:dyDescent="0.2"/>
    <row r="475" s="1" customFormat="1" x14ac:dyDescent="0.2"/>
    <row r="476" s="1" customFormat="1" x14ac:dyDescent="0.2"/>
    <row r="477" s="1" customFormat="1" x14ac:dyDescent="0.2"/>
    <row r="478" s="1" customFormat="1" x14ac:dyDescent="0.2"/>
    <row r="479" s="1" customFormat="1" x14ac:dyDescent="0.2"/>
    <row r="480" s="1" customFormat="1" x14ac:dyDescent="0.2"/>
    <row r="481" s="1" customFormat="1" x14ac:dyDescent="0.2"/>
    <row r="482" s="1" customFormat="1" x14ac:dyDescent="0.2"/>
    <row r="483" s="1" customFormat="1" x14ac:dyDescent="0.2"/>
    <row r="484" s="1" customFormat="1" x14ac:dyDescent="0.2"/>
    <row r="485" s="1" customFormat="1" x14ac:dyDescent="0.2"/>
    <row r="486" s="1" customFormat="1" x14ac:dyDescent="0.2"/>
    <row r="487" s="1" customFormat="1" x14ac:dyDescent="0.2"/>
    <row r="488" s="1" customFormat="1" x14ac:dyDescent="0.2"/>
    <row r="492" s="1" customFormat="1" x14ac:dyDescent="0.2"/>
  </sheetData>
  <mergeCells count="15">
    <mergeCell ref="A264:E264"/>
    <mergeCell ref="A265:E265"/>
    <mergeCell ref="A297:E297"/>
    <mergeCell ref="A46:E46"/>
    <mergeCell ref="A47:E47"/>
    <mergeCell ref="A161:E161"/>
    <mergeCell ref="A162:E162"/>
    <mergeCell ref="A216:E216"/>
    <mergeCell ref="A217:E217"/>
    <mergeCell ref="A10:E10"/>
    <mergeCell ref="A1:E1"/>
    <mergeCell ref="A2:E2"/>
    <mergeCell ref="A3:E3"/>
    <mergeCell ref="A6:E6"/>
    <mergeCell ref="A9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zoomScaleSheetLayoutView="100" workbookViewId="0">
      <selection activeCell="C14" sqref="C14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13.25" customHeight="1" thickBot="1" x14ac:dyDescent="0.3">
      <c r="A1" s="140" t="s">
        <v>46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19.5" customHeight="1" x14ac:dyDescent="0.25">
      <c r="A3" s="30">
        <v>1</v>
      </c>
      <c r="B3" s="31" t="s">
        <v>22</v>
      </c>
      <c r="C3" s="32">
        <f>свод!D5</f>
        <v>0</v>
      </c>
    </row>
    <row r="4" spans="1:6" s="29" customFormat="1" ht="19.5" customHeight="1" x14ac:dyDescent="0.25">
      <c r="A4" s="30">
        <v>2</v>
      </c>
      <c r="B4" s="31" t="s">
        <v>19</v>
      </c>
      <c r="C4" s="32">
        <f>свод!F5</f>
        <v>0</v>
      </c>
    </row>
    <row r="5" spans="1:6" s="29" customFormat="1" ht="31.5" x14ac:dyDescent="0.25">
      <c r="A5" s="30">
        <v>3</v>
      </c>
      <c r="B5" s="31" t="s">
        <v>20</v>
      </c>
      <c r="C5" s="32">
        <f>свод!H5</f>
        <v>0</v>
      </c>
    </row>
    <row r="6" spans="1:6" s="29" customFormat="1" ht="31.5" x14ac:dyDescent="0.25">
      <c r="A6" s="30">
        <v>4</v>
      </c>
      <c r="B6" s="31" t="s">
        <v>21</v>
      </c>
      <c r="C6" s="32" t="e">
        <f>свод!#REF!</f>
        <v>#REF!</v>
      </c>
    </row>
    <row r="7" spans="1:6" ht="19.5" customHeight="1" x14ac:dyDescent="0.25">
      <c r="A7" s="33">
        <v>5</v>
      </c>
      <c r="B7" s="31" t="s">
        <v>23</v>
      </c>
      <c r="C7" s="32">
        <v>0</v>
      </c>
    </row>
    <row r="8" spans="1:6" ht="19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 t="e">
        <f>(C8-C6)*0</f>
        <v>#REF!</v>
      </c>
      <c r="D9" s="36"/>
    </row>
    <row r="10" spans="1:6" ht="19.5" customHeight="1" x14ac:dyDescent="0.25">
      <c r="A10" s="30">
        <v>6</v>
      </c>
      <c r="B10" s="31" t="s">
        <v>45</v>
      </c>
      <c r="C10" s="32" t="e">
        <f>(C8+C9-C6)*0.2831</f>
        <v>#REF!</v>
      </c>
      <c r="D10" s="35"/>
    </row>
    <row r="11" spans="1:6" ht="19.5" customHeight="1" x14ac:dyDescent="0.25">
      <c r="A11" s="30">
        <v>7</v>
      </c>
      <c r="B11" s="31" t="s">
        <v>30</v>
      </c>
      <c r="C11" s="32" t="e">
        <f>(C8+C9+C10)*0.0032</f>
        <v>#REF!</v>
      </c>
    </row>
    <row r="12" spans="1:6" ht="22.5" customHeight="1" x14ac:dyDescent="0.25">
      <c r="A12" s="30">
        <v>8</v>
      </c>
      <c r="B12" s="31" t="s">
        <v>41</v>
      </c>
      <c r="C12" s="32" t="e">
        <f>(C8+C9+C10+C11)*0.05</f>
        <v>#REF!</v>
      </c>
    </row>
    <row r="13" spans="1:6" ht="30" customHeight="1" x14ac:dyDescent="0.25">
      <c r="A13" s="141" t="s">
        <v>25</v>
      </c>
      <c r="B13" s="142"/>
      <c r="C13" s="37" t="e">
        <f>SUM(C8:C12)</f>
        <v>#REF!</v>
      </c>
    </row>
    <row r="14" spans="1:6" ht="30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40"/>
      <c r="B16" s="41"/>
      <c r="C16" s="42"/>
    </row>
    <row r="17" spans="1:17" x14ac:dyDescent="0.25">
      <c r="A17" s="40"/>
      <c r="B17" s="41"/>
      <c r="C17" s="42"/>
    </row>
    <row r="18" spans="1:17" ht="31.5" x14ac:dyDescent="0.25">
      <c r="B18" s="44" t="s">
        <v>27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 t="s">
        <v>29</v>
      </c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27" top="0.78740157480314965" bottom="0.78740157480314965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SheetLayoutView="100" workbookViewId="0">
      <selection activeCell="C14" sqref="C14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10.25" customHeight="1" thickBot="1" x14ac:dyDescent="0.3">
      <c r="A1" s="140" t="s">
        <v>47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19.5" customHeight="1" x14ac:dyDescent="0.25">
      <c r="A3" s="30">
        <v>1</v>
      </c>
      <c r="B3" s="31" t="s">
        <v>22</v>
      </c>
      <c r="C3" s="32" t="e">
        <f>свод!#REF!</f>
        <v>#REF!</v>
      </c>
    </row>
    <row r="4" spans="1:6" s="29" customFormat="1" ht="19.5" customHeight="1" x14ac:dyDescent="0.25">
      <c r="A4" s="30">
        <v>2</v>
      </c>
      <c r="B4" s="31" t="s">
        <v>19</v>
      </c>
      <c r="C4" s="32" t="e">
        <f>свод!#REF!</f>
        <v>#REF!</v>
      </c>
    </row>
    <row r="5" spans="1:6" s="29" customFormat="1" ht="31.5" x14ac:dyDescent="0.25">
      <c r="A5" s="30">
        <v>3</v>
      </c>
      <c r="B5" s="31" t="s">
        <v>20</v>
      </c>
      <c r="C5" s="32" t="e">
        <f>свод!#REF!</f>
        <v>#REF!</v>
      </c>
    </row>
    <row r="6" spans="1:6" s="29" customFormat="1" ht="31.5" x14ac:dyDescent="0.25">
      <c r="A6" s="30">
        <v>4</v>
      </c>
      <c r="B6" s="31" t="s">
        <v>21</v>
      </c>
      <c r="C6" s="32" t="e">
        <f>свод!#REF!</f>
        <v>#REF!</v>
      </c>
    </row>
    <row r="7" spans="1:6" ht="19.5" customHeight="1" x14ac:dyDescent="0.25">
      <c r="A7" s="33">
        <v>5</v>
      </c>
      <c r="B7" s="31" t="s">
        <v>23</v>
      </c>
      <c r="C7" s="32" t="e">
        <f>свод!#REF!</f>
        <v>#REF!</v>
      </c>
    </row>
    <row r="8" spans="1:6" ht="19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 t="e">
        <f>(C8-C6)*0</f>
        <v>#REF!</v>
      </c>
      <c r="D9" s="36"/>
    </row>
    <row r="10" spans="1:6" ht="19.5" customHeight="1" x14ac:dyDescent="0.25">
      <c r="A10" s="30">
        <v>6</v>
      </c>
      <c r="B10" s="31" t="s">
        <v>45</v>
      </c>
      <c r="C10" s="32" t="e">
        <f>(C8+C9-C6)*0.2831</f>
        <v>#REF!</v>
      </c>
      <c r="D10" s="35"/>
    </row>
    <row r="11" spans="1:6" ht="19.5" customHeight="1" x14ac:dyDescent="0.25">
      <c r="A11" s="30">
        <v>7</v>
      </c>
      <c r="B11" s="31" t="s">
        <v>30</v>
      </c>
      <c r="C11" s="32" t="e">
        <f>(C8+C9+C10)*0.0032</f>
        <v>#REF!</v>
      </c>
    </row>
    <row r="12" spans="1:6" ht="22.5" customHeight="1" x14ac:dyDescent="0.25">
      <c r="A12" s="30">
        <v>8</v>
      </c>
      <c r="B12" s="31" t="s">
        <v>41</v>
      </c>
      <c r="C12" s="32" t="e">
        <f>(C8+C9+C10+C11)*0.05</f>
        <v>#REF!</v>
      </c>
    </row>
    <row r="13" spans="1:6" ht="30" customHeight="1" x14ac:dyDescent="0.25">
      <c r="A13" s="141" t="s">
        <v>25</v>
      </c>
      <c r="B13" s="142"/>
      <c r="C13" s="37" t="e">
        <f>SUM(C8:C12)</f>
        <v>#REF!</v>
      </c>
    </row>
    <row r="14" spans="1:6" ht="30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40"/>
      <c r="B16" s="41"/>
      <c r="C16" s="42"/>
    </row>
    <row r="17" spans="1:17" x14ac:dyDescent="0.25">
      <c r="A17" s="40"/>
      <c r="B17" s="41"/>
      <c r="C17" s="42"/>
    </row>
    <row r="18" spans="1:17" ht="31.5" x14ac:dyDescent="0.25">
      <c r="B18" s="44" t="s">
        <v>27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 t="s">
        <v>29</v>
      </c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15" top="0.78740157480314965" bottom="0.78740157480314965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SheetLayoutView="100" workbookViewId="0">
      <selection activeCell="C14" sqref="C14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11" customHeight="1" thickBot="1" x14ac:dyDescent="0.3">
      <c r="A1" s="140" t="s">
        <v>48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19.5" customHeight="1" x14ac:dyDescent="0.25">
      <c r="A3" s="30">
        <v>1</v>
      </c>
      <c r="B3" s="31" t="s">
        <v>22</v>
      </c>
      <c r="C3" s="32" t="e">
        <f>свод!#REF!</f>
        <v>#REF!</v>
      </c>
    </row>
    <row r="4" spans="1:6" s="29" customFormat="1" ht="19.5" customHeight="1" x14ac:dyDescent="0.25">
      <c r="A4" s="30">
        <v>2</v>
      </c>
      <c r="B4" s="31" t="s">
        <v>19</v>
      </c>
      <c r="C4" s="32" t="e">
        <f>свод!#REF!</f>
        <v>#REF!</v>
      </c>
    </row>
    <row r="5" spans="1:6" s="29" customFormat="1" ht="31.5" x14ac:dyDescent="0.25">
      <c r="A5" s="30">
        <v>3</v>
      </c>
      <c r="B5" s="31" t="s">
        <v>20</v>
      </c>
      <c r="C5" s="32" t="e">
        <f>свод!#REF!</f>
        <v>#REF!</v>
      </c>
    </row>
    <row r="6" spans="1:6" s="29" customFormat="1" ht="31.5" x14ac:dyDescent="0.25">
      <c r="A6" s="30">
        <v>4</v>
      </c>
      <c r="B6" s="31" t="s">
        <v>21</v>
      </c>
      <c r="C6" s="32" t="e">
        <f>свод!#REF!</f>
        <v>#REF!</v>
      </c>
    </row>
    <row r="7" spans="1:6" ht="19.5" customHeight="1" x14ac:dyDescent="0.25">
      <c r="A7" s="33">
        <v>5</v>
      </c>
      <c r="B7" s="31" t="s">
        <v>23</v>
      </c>
      <c r="C7" s="32" t="e">
        <f>свод!#REF!</f>
        <v>#REF!</v>
      </c>
    </row>
    <row r="8" spans="1:6" ht="19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 t="e">
        <f>(C8-C6)*0</f>
        <v>#REF!</v>
      </c>
      <c r="D9" s="36"/>
    </row>
    <row r="10" spans="1:6" ht="19.5" customHeight="1" x14ac:dyDescent="0.25">
      <c r="A10" s="30">
        <v>6</v>
      </c>
      <c r="B10" s="31" t="s">
        <v>45</v>
      </c>
      <c r="C10" s="32" t="e">
        <f>(C8+C9-C6)*0.2831</f>
        <v>#REF!</v>
      </c>
      <c r="D10" s="35"/>
    </row>
    <row r="11" spans="1:6" ht="19.5" customHeight="1" x14ac:dyDescent="0.25">
      <c r="A11" s="30">
        <v>7</v>
      </c>
      <c r="B11" s="31" t="s">
        <v>30</v>
      </c>
      <c r="C11" s="32" t="e">
        <f>(C8+C9+C10)*0.0032</f>
        <v>#REF!</v>
      </c>
    </row>
    <row r="12" spans="1:6" ht="21" customHeight="1" x14ac:dyDescent="0.25">
      <c r="A12" s="30">
        <v>8</v>
      </c>
      <c r="B12" s="31" t="s">
        <v>41</v>
      </c>
      <c r="C12" s="32" t="e">
        <f>(C8+C9+C10+C11)*0.05</f>
        <v>#REF!</v>
      </c>
    </row>
    <row r="13" spans="1:6" ht="30" customHeight="1" x14ac:dyDescent="0.25">
      <c r="A13" s="141" t="s">
        <v>25</v>
      </c>
      <c r="B13" s="142"/>
      <c r="C13" s="37" t="e">
        <f>SUM(C8:C12)</f>
        <v>#REF!</v>
      </c>
    </row>
    <row r="14" spans="1:6" ht="30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40"/>
      <c r="B16" s="41"/>
      <c r="C16" s="42"/>
    </row>
    <row r="17" spans="1:17" x14ac:dyDescent="0.25">
      <c r="A17" s="40"/>
      <c r="B17" s="41"/>
      <c r="C17" s="42"/>
    </row>
    <row r="18" spans="1:17" ht="31.5" x14ac:dyDescent="0.25">
      <c r="B18" s="44" t="s">
        <v>27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C19" s="45"/>
      <c r="E19" s="43"/>
      <c r="G19" s="43"/>
      <c r="I19" s="43"/>
      <c r="K19" s="43"/>
      <c r="M19" s="43"/>
      <c r="O19" s="43"/>
      <c r="Q19" s="43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 t="s">
        <v>29</v>
      </c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honeticPr fontId="10" type="noConversion"/>
  <pageMargins left="0.78740157480314965" right="0.59055118110236215" top="0.59055118110236215" bottom="0.78740157480314965" header="0.51181102362204722" footer="0.5118110236220472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zoomScaleSheetLayoutView="100" workbookViewId="0">
      <selection activeCell="C14" sqref="C14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37.25" customHeight="1" thickBot="1" x14ac:dyDescent="0.3">
      <c r="A1" s="140" t="s">
        <v>49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19.5" customHeight="1" x14ac:dyDescent="0.25">
      <c r="A3" s="30">
        <v>1</v>
      </c>
      <c r="B3" s="31" t="s">
        <v>22</v>
      </c>
      <c r="C3" s="32" t="e">
        <f>свод!#REF!</f>
        <v>#REF!</v>
      </c>
    </row>
    <row r="4" spans="1:6" s="29" customFormat="1" ht="19.5" customHeight="1" x14ac:dyDescent="0.25">
      <c r="A4" s="30">
        <v>2</v>
      </c>
      <c r="B4" s="31" t="s">
        <v>19</v>
      </c>
      <c r="C4" s="32" t="e">
        <f>свод!#REF!</f>
        <v>#REF!</v>
      </c>
    </row>
    <row r="5" spans="1:6" s="29" customFormat="1" ht="31.5" x14ac:dyDescent="0.25">
      <c r="A5" s="30">
        <v>3</v>
      </c>
      <c r="B5" s="31" t="s">
        <v>20</v>
      </c>
      <c r="C5" s="32" t="e">
        <f>свод!#REF!</f>
        <v>#REF!</v>
      </c>
    </row>
    <row r="6" spans="1:6" s="29" customFormat="1" ht="31.5" x14ac:dyDescent="0.25">
      <c r="A6" s="30">
        <v>4</v>
      </c>
      <c r="B6" s="31" t="s">
        <v>21</v>
      </c>
      <c r="C6" s="32" t="e">
        <f>свод!#REF!</f>
        <v>#REF!</v>
      </c>
    </row>
    <row r="7" spans="1:6" ht="19.5" customHeight="1" x14ac:dyDescent="0.25">
      <c r="A7" s="33">
        <v>5</v>
      </c>
      <c r="B7" s="31" t="s">
        <v>23</v>
      </c>
      <c r="C7" s="32" t="e">
        <f>свод!#REF!</f>
        <v>#REF!</v>
      </c>
    </row>
    <row r="8" spans="1:6" ht="19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 t="e">
        <f>(C8-C6)*0</f>
        <v>#REF!</v>
      </c>
      <c r="D9" s="36"/>
    </row>
    <row r="10" spans="1:6" ht="19.5" customHeight="1" x14ac:dyDescent="0.25">
      <c r="A10" s="30">
        <v>6</v>
      </c>
      <c r="B10" s="31" t="s">
        <v>45</v>
      </c>
      <c r="C10" s="32" t="e">
        <f>(C8+C9-C6)*0.2831</f>
        <v>#REF!</v>
      </c>
      <c r="D10" s="35"/>
    </row>
    <row r="11" spans="1:6" ht="19.5" customHeight="1" x14ac:dyDescent="0.25">
      <c r="A11" s="30">
        <v>7</v>
      </c>
      <c r="B11" s="31" t="s">
        <v>30</v>
      </c>
      <c r="C11" s="32" t="e">
        <f>(C8+C9+C10)*0.0032</f>
        <v>#REF!</v>
      </c>
    </row>
    <row r="12" spans="1:6" ht="23.25" customHeight="1" x14ac:dyDescent="0.25">
      <c r="A12" s="30">
        <v>8</v>
      </c>
      <c r="B12" s="31" t="s">
        <v>41</v>
      </c>
      <c r="C12" s="32" t="e">
        <f>(C8+C9+C10+C11)*0.05</f>
        <v>#REF!</v>
      </c>
    </row>
    <row r="13" spans="1:6" ht="30" customHeight="1" x14ac:dyDescent="0.25">
      <c r="A13" s="141" t="s">
        <v>25</v>
      </c>
      <c r="B13" s="142"/>
      <c r="C13" s="37" t="e">
        <f>SUM(C8:C12)</f>
        <v>#REF!</v>
      </c>
    </row>
    <row r="14" spans="1:6" ht="30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40"/>
      <c r="B16" s="41"/>
      <c r="C16" s="42"/>
    </row>
    <row r="17" spans="1:17" x14ac:dyDescent="0.25">
      <c r="A17" s="40"/>
      <c r="B17" s="41"/>
      <c r="C17" s="42"/>
    </row>
    <row r="18" spans="1:17" ht="31.5" x14ac:dyDescent="0.25">
      <c r="B18" s="44" t="s">
        <v>27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C19" s="45"/>
      <c r="E19" s="43"/>
      <c r="G19" s="43"/>
      <c r="I19" s="43"/>
      <c r="K19" s="43"/>
      <c r="M19" s="43"/>
      <c r="O19" s="43"/>
      <c r="Q19" s="43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 t="s">
        <v>29</v>
      </c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15" top="0.78740157480314965" bottom="0.59055118110236215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zoomScaleSheetLayoutView="100" workbookViewId="0">
      <selection activeCell="C14" sqref="C14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29.75" customHeight="1" thickBot="1" x14ac:dyDescent="0.3">
      <c r="A1" s="140" t="s">
        <v>50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19.5" customHeight="1" x14ac:dyDescent="0.25">
      <c r="A3" s="30">
        <v>1</v>
      </c>
      <c r="B3" s="31" t="s">
        <v>22</v>
      </c>
      <c r="C3" s="32" t="e">
        <f>свод!#REF!</f>
        <v>#REF!</v>
      </c>
    </row>
    <row r="4" spans="1:6" s="29" customFormat="1" ht="19.5" customHeight="1" x14ac:dyDescent="0.25">
      <c r="A4" s="30">
        <v>2</v>
      </c>
      <c r="B4" s="31" t="s">
        <v>19</v>
      </c>
      <c r="C4" s="32" t="e">
        <f>свод!#REF!</f>
        <v>#REF!</v>
      </c>
    </row>
    <row r="5" spans="1:6" s="29" customFormat="1" ht="31.5" x14ac:dyDescent="0.25">
      <c r="A5" s="30">
        <v>3</v>
      </c>
      <c r="B5" s="31" t="s">
        <v>20</v>
      </c>
      <c r="C5" s="32" t="e">
        <f>свод!#REF!</f>
        <v>#REF!</v>
      </c>
    </row>
    <row r="6" spans="1:6" s="29" customFormat="1" ht="31.5" x14ac:dyDescent="0.25">
      <c r="A6" s="30">
        <v>4</v>
      </c>
      <c r="B6" s="31" t="s">
        <v>21</v>
      </c>
      <c r="C6" s="32">
        <v>0</v>
      </c>
    </row>
    <row r="7" spans="1:6" ht="19.5" customHeight="1" x14ac:dyDescent="0.25">
      <c r="A7" s="33">
        <v>5</v>
      </c>
      <c r="B7" s="31" t="s">
        <v>23</v>
      </c>
      <c r="C7" s="32" t="e">
        <f>свод!#REF!</f>
        <v>#REF!</v>
      </c>
    </row>
    <row r="8" spans="1:6" ht="19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 t="e">
        <f>(C8-C6)*0</f>
        <v>#REF!</v>
      </c>
      <c r="D9" s="36"/>
    </row>
    <row r="10" spans="1:6" ht="19.5" customHeight="1" x14ac:dyDescent="0.25">
      <c r="A10" s="30">
        <v>6</v>
      </c>
      <c r="B10" s="31" t="s">
        <v>45</v>
      </c>
      <c r="C10" s="32" t="e">
        <f>(C8+C9-C6)*0.2831</f>
        <v>#REF!</v>
      </c>
      <c r="D10" s="35"/>
    </row>
    <row r="11" spans="1:6" ht="19.5" customHeight="1" x14ac:dyDescent="0.25">
      <c r="A11" s="30">
        <v>7</v>
      </c>
      <c r="B11" s="31" t="s">
        <v>30</v>
      </c>
      <c r="C11" s="32" t="e">
        <f>(C8+C9+C10)*0.0032</f>
        <v>#REF!</v>
      </c>
    </row>
    <row r="12" spans="1:6" ht="22.5" customHeight="1" x14ac:dyDescent="0.25">
      <c r="A12" s="30">
        <v>8</v>
      </c>
      <c r="B12" s="31" t="s">
        <v>41</v>
      </c>
      <c r="C12" s="32" t="e">
        <f>(C8+C9+C10+C11)*0.05</f>
        <v>#REF!</v>
      </c>
    </row>
    <row r="13" spans="1:6" ht="30" customHeight="1" x14ac:dyDescent="0.25">
      <c r="A13" s="141" t="s">
        <v>25</v>
      </c>
      <c r="B13" s="142"/>
      <c r="C13" s="37" t="e">
        <f>SUM(C8:C12)</f>
        <v>#REF!</v>
      </c>
    </row>
    <row r="14" spans="1:6" ht="30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50"/>
      <c r="B16" s="50"/>
      <c r="C16" s="51"/>
      <c r="D16" s="38"/>
      <c r="F16" s="35"/>
    </row>
    <row r="17" spans="1:17" x14ac:dyDescent="0.25">
      <c r="A17" s="40"/>
      <c r="B17" s="41"/>
      <c r="C17" s="42"/>
    </row>
    <row r="18" spans="1:17" ht="31.5" x14ac:dyDescent="0.25">
      <c r="B18" s="44" t="s">
        <v>27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 t="s">
        <v>29</v>
      </c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15" top="0.78740157480314965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SheetLayoutView="100" workbookViewId="0">
      <selection activeCell="C14" sqref="C14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11" customHeight="1" thickBot="1" x14ac:dyDescent="0.3">
      <c r="A1" s="140" t="s">
        <v>51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19.5" customHeight="1" x14ac:dyDescent="0.25">
      <c r="A3" s="30">
        <v>1</v>
      </c>
      <c r="B3" s="31" t="s">
        <v>22</v>
      </c>
      <c r="C3" s="32" t="e">
        <f>свод!#REF!</f>
        <v>#REF!</v>
      </c>
    </row>
    <row r="4" spans="1:6" s="29" customFormat="1" ht="19.5" customHeight="1" x14ac:dyDescent="0.25">
      <c r="A4" s="30">
        <v>2</v>
      </c>
      <c r="B4" s="31" t="s">
        <v>19</v>
      </c>
      <c r="C4" s="32" t="e">
        <f>свод!#REF!</f>
        <v>#REF!</v>
      </c>
    </row>
    <row r="5" spans="1:6" s="29" customFormat="1" ht="31.5" x14ac:dyDescent="0.25">
      <c r="A5" s="30">
        <v>3</v>
      </c>
      <c r="B5" s="31" t="s">
        <v>20</v>
      </c>
      <c r="C5" s="32" t="e">
        <f>свод!#REF!</f>
        <v>#REF!</v>
      </c>
    </row>
    <row r="6" spans="1:6" s="29" customFormat="1" ht="31.5" x14ac:dyDescent="0.25">
      <c r="A6" s="30">
        <v>4</v>
      </c>
      <c r="B6" s="31" t="s">
        <v>21</v>
      </c>
      <c r="C6" s="32" t="e">
        <f>свод!#REF!</f>
        <v>#REF!</v>
      </c>
    </row>
    <row r="7" spans="1:6" ht="19.5" customHeight="1" x14ac:dyDescent="0.25">
      <c r="A7" s="33">
        <v>5</v>
      </c>
      <c r="B7" s="31" t="s">
        <v>23</v>
      </c>
      <c r="C7" s="32" t="e">
        <f>свод!#REF!</f>
        <v>#REF!</v>
      </c>
    </row>
    <row r="8" spans="1:6" ht="19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 t="e">
        <f>(C8-C6)*0</f>
        <v>#REF!</v>
      </c>
      <c r="D9" s="36"/>
    </row>
    <row r="10" spans="1:6" ht="19.5" customHeight="1" x14ac:dyDescent="0.25">
      <c r="A10" s="30">
        <v>6</v>
      </c>
      <c r="B10" s="31" t="s">
        <v>45</v>
      </c>
      <c r="C10" s="32" t="e">
        <f>(C8+C9-C6)*0.2831</f>
        <v>#REF!</v>
      </c>
      <c r="D10" s="35"/>
    </row>
    <row r="11" spans="1:6" ht="19.5" customHeight="1" x14ac:dyDescent="0.25">
      <c r="A11" s="30">
        <v>7</v>
      </c>
      <c r="B11" s="31" t="s">
        <v>30</v>
      </c>
      <c r="C11" s="32" t="e">
        <f>(C8+C9+C10)*0.0032</f>
        <v>#REF!</v>
      </c>
    </row>
    <row r="12" spans="1:6" ht="24" customHeight="1" x14ac:dyDescent="0.25">
      <c r="A12" s="30">
        <v>8</v>
      </c>
      <c r="B12" s="31" t="s">
        <v>41</v>
      </c>
      <c r="C12" s="32" t="e">
        <f>(C8+C9+C10+C11)*0.05</f>
        <v>#REF!</v>
      </c>
    </row>
    <row r="13" spans="1:6" ht="30" customHeight="1" x14ac:dyDescent="0.25">
      <c r="A13" s="141" t="s">
        <v>25</v>
      </c>
      <c r="B13" s="142"/>
      <c r="C13" s="37" t="e">
        <f>SUM(C8:C12)</f>
        <v>#REF!</v>
      </c>
    </row>
    <row r="14" spans="1:6" ht="30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50"/>
      <c r="B16" s="50"/>
      <c r="C16" s="51"/>
      <c r="D16" s="38"/>
      <c r="F16" s="35"/>
    </row>
    <row r="17" spans="1:17" x14ac:dyDescent="0.25">
      <c r="A17" s="40"/>
      <c r="B17" s="41"/>
      <c r="C17" s="42"/>
    </row>
    <row r="18" spans="1:17" ht="31.5" x14ac:dyDescent="0.25">
      <c r="B18" s="44" t="s">
        <v>27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 t="s">
        <v>29</v>
      </c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honeticPr fontId="10" type="noConversion"/>
  <pageMargins left="0.98425196850393704" right="0.59055118110236215" top="0.78740157480314965" bottom="0.78740157480314965" header="0.31496062992125984" footer="0.31496062992125984"/>
  <pageSetup paperSize="9" scale="9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zoomScaleSheetLayoutView="100" workbookViewId="0">
      <selection activeCell="A25" sqref="A25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24.5" customHeight="1" thickBot="1" x14ac:dyDescent="0.3">
      <c r="A1" s="140" t="s">
        <v>76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22.5" customHeight="1" x14ac:dyDescent="0.25">
      <c r="A3" s="30">
        <v>1</v>
      </c>
      <c r="B3" s="31" t="s">
        <v>22</v>
      </c>
      <c r="C3" s="32">
        <f>свод!D5</f>
        <v>0</v>
      </c>
    </row>
    <row r="4" spans="1:6" s="29" customFormat="1" ht="20.25" customHeight="1" x14ac:dyDescent="0.25">
      <c r="A4" s="30">
        <v>2</v>
      </c>
      <c r="B4" s="31" t="s">
        <v>19</v>
      </c>
      <c r="C4" s="32">
        <f>свод!F5</f>
        <v>0</v>
      </c>
    </row>
    <row r="5" spans="1:6" s="29" customFormat="1" ht="31.5" x14ac:dyDescent="0.25">
      <c r="A5" s="30">
        <v>3</v>
      </c>
      <c r="B5" s="31" t="s">
        <v>20</v>
      </c>
      <c r="C5" s="32">
        <f>свод!H5</f>
        <v>0</v>
      </c>
    </row>
    <row r="6" spans="1:6" s="29" customFormat="1" ht="31.5" x14ac:dyDescent="0.25">
      <c r="A6" s="30">
        <v>4</v>
      </c>
      <c r="B6" s="31" t="s">
        <v>21</v>
      </c>
      <c r="C6" s="32">
        <v>0</v>
      </c>
    </row>
    <row r="7" spans="1:6" ht="19.5" customHeight="1" x14ac:dyDescent="0.25">
      <c r="A7" s="33">
        <v>5</v>
      </c>
      <c r="B7" s="31" t="s">
        <v>23</v>
      </c>
      <c r="C7" s="32">
        <f>свод!G5</f>
        <v>0</v>
      </c>
    </row>
    <row r="8" spans="1:6" ht="22.5" customHeight="1" x14ac:dyDescent="0.25">
      <c r="A8" s="141" t="s">
        <v>24</v>
      </c>
      <c r="B8" s="142"/>
      <c r="C8" s="34">
        <f>SUM(C3:C7)</f>
        <v>0</v>
      </c>
      <c r="D8" s="35"/>
    </row>
    <row r="9" spans="1:6" ht="22.5" hidden="1" customHeight="1" x14ac:dyDescent="0.25">
      <c r="A9" s="30">
        <v>6</v>
      </c>
      <c r="B9" s="64" t="s">
        <v>40</v>
      </c>
      <c r="C9" s="32">
        <f>свод!K7</f>
        <v>0</v>
      </c>
      <c r="D9" s="36"/>
    </row>
    <row r="10" spans="1:6" ht="22.5" customHeight="1" x14ac:dyDescent="0.25">
      <c r="A10" s="30">
        <v>6</v>
      </c>
      <c r="B10" s="31" t="s">
        <v>60</v>
      </c>
      <c r="C10" s="32">
        <f>(C8-C6)*0.1727</f>
        <v>0</v>
      </c>
      <c r="D10" s="35"/>
    </row>
    <row r="11" spans="1:6" ht="22.5" customHeight="1" x14ac:dyDescent="0.25">
      <c r="A11" s="30">
        <v>7</v>
      </c>
      <c r="B11" s="31" t="s">
        <v>30</v>
      </c>
      <c r="C11" s="32">
        <f>(C8+C10)*0.0032</f>
        <v>0</v>
      </c>
    </row>
    <row r="12" spans="1:6" ht="21.75" hidden="1" customHeight="1" x14ac:dyDescent="0.25">
      <c r="A12" s="30">
        <v>8</v>
      </c>
      <c r="B12" s="31" t="s">
        <v>41</v>
      </c>
      <c r="C12" s="32">
        <f>свод!N7</f>
        <v>0</v>
      </c>
    </row>
    <row r="13" spans="1:6" ht="24.75" customHeight="1" x14ac:dyDescent="0.25">
      <c r="A13" s="141" t="s">
        <v>25</v>
      </c>
      <c r="B13" s="142"/>
      <c r="C13" s="37">
        <f>SUM(C8:C12)</f>
        <v>0</v>
      </c>
    </row>
    <row r="14" spans="1:6" ht="24.75" customHeight="1" thickBot="1" x14ac:dyDescent="0.3">
      <c r="A14" s="143" t="s">
        <v>26</v>
      </c>
      <c r="B14" s="144"/>
      <c r="C14" s="39">
        <f>C13*1.15</f>
        <v>0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50"/>
      <c r="B16" s="50"/>
      <c r="C16" s="51"/>
      <c r="D16" s="38"/>
      <c r="F16" s="35"/>
    </row>
    <row r="17" spans="1:17" x14ac:dyDescent="0.25">
      <c r="A17" s="40"/>
      <c r="B17" s="41"/>
      <c r="C17" s="42"/>
    </row>
    <row r="18" spans="1:17" ht="31.5" x14ac:dyDescent="0.25">
      <c r="B18" s="44" t="s">
        <v>53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/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15" top="0.78740157480314965" bottom="0.78740157480314965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zoomScaleSheetLayoutView="100" workbookViewId="0">
      <selection activeCell="A25" sqref="A25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24.5" customHeight="1" thickBot="1" x14ac:dyDescent="0.3">
      <c r="A1" s="140" t="s">
        <v>69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22.5" customHeight="1" x14ac:dyDescent="0.25">
      <c r="A3" s="30">
        <v>1</v>
      </c>
      <c r="B3" s="31" t="s">
        <v>22</v>
      </c>
      <c r="C3" s="32">
        <f>свод!D6</f>
        <v>0</v>
      </c>
    </row>
    <row r="4" spans="1:6" s="29" customFormat="1" ht="20.25" customHeight="1" x14ac:dyDescent="0.25">
      <c r="A4" s="30">
        <v>2</v>
      </c>
      <c r="B4" s="31" t="s">
        <v>19</v>
      </c>
      <c r="C4" s="32">
        <f>свод!F6</f>
        <v>0</v>
      </c>
    </row>
    <row r="5" spans="1:6" s="29" customFormat="1" ht="31.5" x14ac:dyDescent="0.25">
      <c r="A5" s="30">
        <v>3</v>
      </c>
      <c r="B5" s="31" t="s">
        <v>20</v>
      </c>
      <c r="C5" s="32">
        <f>свод!H6</f>
        <v>0</v>
      </c>
    </row>
    <row r="6" spans="1:6" s="29" customFormat="1" ht="31.5" x14ac:dyDescent="0.25">
      <c r="A6" s="30">
        <v>4</v>
      </c>
      <c r="B6" s="31" t="s">
        <v>21</v>
      </c>
      <c r="C6" s="32">
        <v>0</v>
      </c>
    </row>
    <row r="7" spans="1:6" ht="19.5" customHeight="1" x14ac:dyDescent="0.25">
      <c r="A7" s="33">
        <v>5</v>
      </c>
      <c r="B7" s="31" t="s">
        <v>23</v>
      </c>
      <c r="C7" s="32">
        <v>0</v>
      </c>
    </row>
    <row r="8" spans="1:6" ht="22.5" customHeight="1" x14ac:dyDescent="0.25">
      <c r="A8" s="141" t="s">
        <v>24</v>
      </c>
      <c r="B8" s="142"/>
      <c r="C8" s="34">
        <f>SUM(C3:C7)</f>
        <v>0</v>
      </c>
      <c r="D8" s="35"/>
    </row>
    <row r="9" spans="1:6" ht="22.5" hidden="1" customHeight="1" x14ac:dyDescent="0.25">
      <c r="A9" s="30">
        <v>6</v>
      </c>
      <c r="B9" s="64" t="s">
        <v>40</v>
      </c>
      <c r="C9" s="32">
        <f>свод!K7</f>
        <v>0</v>
      </c>
      <c r="D9" s="36"/>
    </row>
    <row r="10" spans="1:6" ht="22.5" customHeight="1" x14ac:dyDescent="0.25">
      <c r="A10" s="30">
        <v>6</v>
      </c>
      <c r="B10" s="31" t="s">
        <v>60</v>
      </c>
      <c r="C10" s="32">
        <f>(C8-C6)*0.1727</f>
        <v>0</v>
      </c>
      <c r="D10" s="35"/>
    </row>
    <row r="11" spans="1:6" ht="22.5" customHeight="1" x14ac:dyDescent="0.25">
      <c r="A11" s="30">
        <v>7</v>
      </c>
      <c r="B11" s="31" t="s">
        <v>30</v>
      </c>
      <c r="C11" s="32">
        <f>(C8+C10)*0.0032</f>
        <v>0</v>
      </c>
    </row>
    <row r="12" spans="1:6" ht="21.75" hidden="1" customHeight="1" x14ac:dyDescent="0.25">
      <c r="A12" s="30">
        <v>8</v>
      </c>
      <c r="B12" s="31" t="s">
        <v>41</v>
      </c>
      <c r="C12" s="32">
        <f>свод!N7</f>
        <v>0</v>
      </c>
    </row>
    <row r="13" spans="1:6" ht="24.75" customHeight="1" x14ac:dyDescent="0.25">
      <c r="A13" s="141" t="s">
        <v>25</v>
      </c>
      <c r="B13" s="142"/>
      <c r="C13" s="37">
        <f>SUM(C8:C12)</f>
        <v>0</v>
      </c>
    </row>
    <row r="14" spans="1:6" ht="24.75" customHeight="1" thickBot="1" x14ac:dyDescent="0.3">
      <c r="A14" s="143" t="s">
        <v>26</v>
      </c>
      <c r="B14" s="144"/>
      <c r="C14" s="39">
        <f>C13*1.15</f>
        <v>0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50"/>
      <c r="B16" s="50"/>
      <c r="C16" s="51"/>
      <c r="D16" s="38"/>
      <c r="F16" s="35"/>
    </row>
    <row r="17" spans="1:17" x14ac:dyDescent="0.25">
      <c r="A17" s="40"/>
      <c r="B17" s="41"/>
      <c r="C17" s="42"/>
    </row>
    <row r="18" spans="1:17" ht="31.5" x14ac:dyDescent="0.25">
      <c r="B18" s="44" t="s">
        <v>53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/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15" top="0.78740157480314965" bottom="0.7874015748031496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zoomScaleSheetLayoutView="100" workbookViewId="0">
      <selection activeCell="A25" sqref="A25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24.5" customHeight="1" thickBot="1" x14ac:dyDescent="0.3">
      <c r="A1" s="140" t="s">
        <v>70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22.5" customHeight="1" x14ac:dyDescent="0.25">
      <c r="A3" s="30">
        <v>1</v>
      </c>
      <c r="B3" s="31" t="s">
        <v>22</v>
      </c>
      <c r="C3" s="32" t="e">
        <f>свод!#REF!</f>
        <v>#REF!</v>
      </c>
    </row>
    <row r="4" spans="1:6" s="29" customFormat="1" ht="20.25" customHeight="1" x14ac:dyDescent="0.25">
      <c r="A4" s="30">
        <v>2</v>
      </c>
      <c r="B4" s="31" t="s">
        <v>19</v>
      </c>
      <c r="C4" s="32" t="e">
        <f>свод!#REF!</f>
        <v>#REF!</v>
      </c>
    </row>
    <row r="5" spans="1:6" s="29" customFormat="1" ht="31.5" x14ac:dyDescent="0.25">
      <c r="A5" s="30">
        <v>3</v>
      </c>
      <c r="B5" s="31" t="s">
        <v>20</v>
      </c>
      <c r="C5" s="32" t="e">
        <f>свод!#REF!</f>
        <v>#REF!</v>
      </c>
    </row>
    <row r="6" spans="1:6" s="29" customFormat="1" ht="31.5" x14ac:dyDescent="0.25">
      <c r="A6" s="30">
        <v>4</v>
      </c>
      <c r="B6" s="31" t="s">
        <v>21</v>
      </c>
      <c r="C6" s="32">
        <v>0</v>
      </c>
    </row>
    <row r="7" spans="1:6" ht="19.5" customHeight="1" x14ac:dyDescent="0.25">
      <c r="A7" s="33">
        <v>5</v>
      </c>
      <c r="B7" s="31" t="s">
        <v>23</v>
      </c>
      <c r="C7" s="32" t="e">
        <f>свод!#REF!</f>
        <v>#REF!</v>
      </c>
    </row>
    <row r="8" spans="1:6" ht="22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>
        <f>свод!K7</f>
        <v>0</v>
      </c>
      <c r="D9" s="36"/>
    </row>
    <row r="10" spans="1:6" ht="22.5" customHeight="1" x14ac:dyDescent="0.25">
      <c r="A10" s="30">
        <v>6</v>
      </c>
      <c r="B10" s="31" t="s">
        <v>60</v>
      </c>
      <c r="C10" s="32" t="e">
        <f>(C8-C6)*0.1727</f>
        <v>#REF!</v>
      </c>
      <c r="D10" s="35"/>
    </row>
    <row r="11" spans="1:6" ht="22.5" customHeight="1" x14ac:dyDescent="0.25">
      <c r="A11" s="30">
        <v>7</v>
      </c>
      <c r="B11" s="31" t="s">
        <v>30</v>
      </c>
      <c r="C11" s="32" t="e">
        <f>(C8+C10)*0.0032</f>
        <v>#REF!</v>
      </c>
    </row>
    <row r="12" spans="1:6" ht="21.75" hidden="1" customHeight="1" x14ac:dyDescent="0.25">
      <c r="A12" s="30">
        <v>8</v>
      </c>
      <c r="B12" s="31" t="s">
        <v>41</v>
      </c>
      <c r="C12" s="32">
        <f>свод!N7</f>
        <v>0</v>
      </c>
    </row>
    <row r="13" spans="1:6" ht="24.75" customHeight="1" x14ac:dyDescent="0.25">
      <c r="A13" s="141" t="s">
        <v>25</v>
      </c>
      <c r="B13" s="142"/>
      <c r="C13" s="37" t="e">
        <f>SUM(C8:C12)</f>
        <v>#REF!</v>
      </c>
    </row>
    <row r="14" spans="1:6" ht="24.75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50"/>
      <c r="B16" s="50"/>
      <c r="C16" s="51"/>
      <c r="D16" s="38"/>
      <c r="F16" s="35"/>
    </row>
    <row r="17" spans="1:17" x14ac:dyDescent="0.25">
      <c r="A17" s="40"/>
      <c r="B17" s="41"/>
      <c r="C17" s="42"/>
    </row>
    <row r="18" spans="1:17" ht="31.5" x14ac:dyDescent="0.25">
      <c r="B18" s="44" t="s">
        <v>53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/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15" top="0.78740157480314965" bottom="0.78740157480314965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zoomScaleSheetLayoutView="100" workbookViewId="0">
      <selection activeCell="A25" sqref="A25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24.5" customHeight="1" thickBot="1" x14ac:dyDescent="0.3">
      <c r="A1" s="140" t="s">
        <v>71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22.5" customHeight="1" x14ac:dyDescent="0.25">
      <c r="A3" s="30">
        <v>1</v>
      </c>
      <c r="B3" s="31" t="s">
        <v>22</v>
      </c>
      <c r="C3" s="32" t="e">
        <f>свод!#REF!</f>
        <v>#REF!</v>
      </c>
    </row>
    <row r="4" spans="1:6" s="29" customFormat="1" ht="20.25" customHeight="1" x14ac:dyDescent="0.25">
      <c r="A4" s="30">
        <v>2</v>
      </c>
      <c r="B4" s="31" t="s">
        <v>19</v>
      </c>
      <c r="C4" s="32" t="e">
        <f>свод!#REF!</f>
        <v>#REF!</v>
      </c>
    </row>
    <row r="5" spans="1:6" s="29" customFormat="1" ht="31.5" x14ac:dyDescent="0.25">
      <c r="A5" s="30">
        <v>3</v>
      </c>
      <c r="B5" s="31" t="s">
        <v>20</v>
      </c>
      <c r="C5" s="32" t="e">
        <f>свод!#REF!</f>
        <v>#REF!</v>
      </c>
    </row>
    <row r="6" spans="1:6" s="29" customFormat="1" ht="31.5" x14ac:dyDescent="0.25">
      <c r="A6" s="30">
        <v>4</v>
      </c>
      <c r="B6" s="31" t="s">
        <v>21</v>
      </c>
      <c r="C6" s="32" t="e">
        <f>свод!#REF!</f>
        <v>#REF!</v>
      </c>
    </row>
    <row r="7" spans="1:6" ht="19.5" customHeight="1" x14ac:dyDescent="0.25">
      <c r="A7" s="33">
        <v>5</v>
      </c>
      <c r="B7" s="31" t="s">
        <v>23</v>
      </c>
      <c r="C7" s="32">
        <v>0</v>
      </c>
    </row>
    <row r="8" spans="1:6" ht="22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>
        <f>свод!K7</f>
        <v>0</v>
      </c>
      <c r="D9" s="36"/>
    </row>
    <row r="10" spans="1:6" ht="22.5" customHeight="1" x14ac:dyDescent="0.25">
      <c r="A10" s="30">
        <v>6</v>
      </c>
      <c r="B10" s="31" t="s">
        <v>60</v>
      </c>
      <c r="C10" s="32" t="e">
        <f>(C8-C6)*0.1727</f>
        <v>#REF!</v>
      </c>
      <c r="D10" s="35"/>
    </row>
    <row r="11" spans="1:6" ht="22.5" customHeight="1" x14ac:dyDescent="0.25">
      <c r="A11" s="30">
        <v>7</v>
      </c>
      <c r="B11" s="31" t="s">
        <v>30</v>
      </c>
      <c r="C11" s="32" t="e">
        <f>(C8+C10)*0.0032</f>
        <v>#REF!</v>
      </c>
    </row>
    <row r="12" spans="1:6" ht="21.75" hidden="1" customHeight="1" x14ac:dyDescent="0.25">
      <c r="A12" s="30">
        <v>8</v>
      </c>
      <c r="B12" s="31" t="s">
        <v>41</v>
      </c>
      <c r="C12" s="32">
        <f>свод!N7</f>
        <v>0</v>
      </c>
    </row>
    <row r="13" spans="1:6" ht="24.75" customHeight="1" x14ac:dyDescent="0.25">
      <c r="A13" s="141" t="s">
        <v>25</v>
      </c>
      <c r="B13" s="142"/>
      <c r="C13" s="37" t="e">
        <f>SUM(C8:C12)</f>
        <v>#REF!</v>
      </c>
    </row>
    <row r="14" spans="1:6" ht="24.75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50"/>
      <c r="B16" s="50"/>
      <c r="C16" s="51"/>
      <c r="D16" s="38"/>
      <c r="F16" s="35"/>
    </row>
    <row r="17" spans="1:17" x14ac:dyDescent="0.25">
      <c r="A17" s="40"/>
      <c r="B17" s="41"/>
      <c r="C17" s="42"/>
    </row>
    <row r="18" spans="1:17" ht="31.5" x14ac:dyDescent="0.25">
      <c r="B18" s="44" t="s">
        <v>53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/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15" top="0.78740157480314965" bottom="0.78740157480314965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zoomScaleSheetLayoutView="100" workbookViewId="0">
      <selection activeCell="A25" sqref="A25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24.5" customHeight="1" thickBot="1" x14ac:dyDescent="0.3">
      <c r="A1" s="140" t="s">
        <v>72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22.5" customHeight="1" x14ac:dyDescent="0.25">
      <c r="A3" s="30">
        <v>1</v>
      </c>
      <c r="B3" s="31" t="s">
        <v>22</v>
      </c>
      <c r="C3" s="32" t="e">
        <f>свод!#REF!</f>
        <v>#REF!</v>
      </c>
    </row>
    <row r="4" spans="1:6" s="29" customFormat="1" ht="20.25" customHeight="1" x14ac:dyDescent="0.25">
      <c r="A4" s="30">
        <v>2</v>
      </c>
      <c r="B4" s="31" t="s">
        <v>19</v>
      </c>
      <c r="C4" s="32" t="e">
        <f>свод!#REF!</f>
        <v>#REF!</v>
      </c>
    </row>
    <row r="5" spans="1:6" s="29" customFormat="1" ht="31.5" x14ac:dyDescent="0.25">
      <c r="A5" s="30">
        <v>3</v>
      </c>
      <c r="B5" s="31" t="s">
        <v>20</v>
      </c>
      <c r="C5" s="32" t="e">
        <f>свод!#REF!</f>
        <v>#REF!</v>
      </c>
    </row>
    <row r="6" spans="1:6" s="29" customFormat="1" ht="31.5" x14ac:dyDescent="0.25">
      <c r="A6" s="30">
        <v>4</v>
      </c>
      <c r="B6" s="31" t="s">
        <v>21</v>
      </c>
      <c r="C6" s="32" t="e">
        <f>свод!#REF!</f>
        <v>#REF!</v>
      </c>
    </row>
    <row r="7" spans="1:6" ht="19.5" customHeight="1" x14ac:dyDescent="0.25">
      <c r="A7" s="33">
        <v>5</v>
      </c>
      <c r="B7" s="31" t="s">
        <v>23</v>
      </c>
      <c r="C7" s="32">
        <v>0</v>
      </c>
    </row>
    <row r="8" spans="1:6" ht="22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>
        <f>свод!K7</f>
        <v>0</v>
      </c>
      <c r="D9" s="36"/>
    </row>
    <row r="10" spans="1:6" ht="22.5" customHeight="1" x14ac:dyDescent="0.25">
      <c r="A10" s="30">
        <v>6</v>
      </c>
      <c r="B10" s="31" t="s">
        <v>60</v>
      </c>
      <c r="C10" s="32" t="e">
        <f>(C8-C6)*0.1727</f>
        <v>#REF!</v>
      </c>
      <c r="D10" s="35"/>
    </row>
    <row r="11" spans="1:6" ht="22.5" customHeight="1" x14ac:dyDescent="0.25">
      <c r="A11" s="30">
        <v>7</v>
      </c>
      <c r="B11" s="31" t="s">
        <v>30</v>
      </c>
      <c r="C11" s="32" t="e">
        <f>(C8+C10)*0.0032</f>
        <v>#REF!</v>
      </c>
    </row>
    <row r="12" spans="1:6" ht="21.75" hidden="1" customHeight="1" x14ac:dyDescent="0.25">
      <c r="A12" s="30">
        <v>8</v>
      </c>
      <c r="B12" s="31" t="s">
        <v>41</v>
      </c>
      <c r="C12" s="32">
        <f>свод!N7</f>
        <v>0</v>
      </c>
    </row>
    <row r="13" spans="1:6" ht="24.75" customHeight="1" x14ac:dyDescent="0.25">
      <c r="A13" s="141" t="s">
        <v>25</v>
      </c>
      <c r="B13" s="142"/>
      <c r="C13" s="37" t="e">
        <f>SUM(C8:C12)</f>
        <v>#REF!</v>
      </c>
    </row>
    <row r="14" spans="1:6" ht="24.75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50"/>
      <c r="B16" s="50"/>
      <c r="C16" s="51"/>
      <c r="D16" s="38"/>
      <c r="F16" s="35"/>
    </row>
    <row r="17" spans="1:17" x14ac:dyDescent="0.25">
      <c r="A17" s="40"/>
      <c r="B17" s="41"/>
      <c r="C17" s="42"/>
    </row>
    <row r="18" spans="1:17" ht="31.5" x14ac:dyDescent="0.25">
      <c r="B18" s="44" t="s">
        <v>53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/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15" top="0.78740157480314965" bottom="0.78740157480314965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zoomScaleSheetLayoutView="100" workbookViewId="0">
      <selection activeCell="A25" sqref="A25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24.5" customHeight="1" thickBot="1" x14ac:dyDescent="0.3">
      <c r="A1" s="140" t="s">
        <v>73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22.5" customHeight="1" x14ac:dyDescent="0.25">
      <c r="A3" s="30">
        <v>1</v>
      </c>
      <c r="B3" s="31" t="s">
        <v>22</v>
      </c>
      <c r="C3" s="32" t="e">
        <f>свод!#REF!</f>
        <v>#REF!</v>
      </c>
    </row>
    <row r="4" spans="1:6" s="29" customFormat="1" ht="20.25" customHeight="1" x14ac:dyDescent="0.25">
      <c r="A4" s="30">
        <v>2</v>
      </c>
      <c r="B4" s="31" t="s">
        <v>19</v>
      </c>
      <c r="C4" s="32" t="e">
        <f>свод!#REF!</f>
        <v>#REF!</v>
      </c>
    </row>
    <row r="5" spans="1:6" s="29" customFormat="1" ht="31.5" x14ac:dyDescent="0.25">
      <c r="A5" s="30">
        <v>3</v>
      </c>
      <c r="B5" s="31" t="s">
        <v>20</v>
      </c>
      <c r="C5" s="32" t="e">
        <f>свод!#REF!</f>
        <v>#REF!</v>
      </c>
    </row>
    <row r="6" spans="1:6" s="29" customFormat="1" ht="31.5" x14ac:dyDescent="0.25">
      <c r="A6" s="30">
        <v>4</v>
      </c>
      <c r="B6" s="31" t="s">
        <v>21</v>
      </c>
      <c r="C6" s="32">
        <v>0</v>
      </c>
    </row>
    <row r="7" spans="1:6" ht="19.5" customHeight="1" x14ac:dyDescent="0.25">
      <c r="A7" s="33">
        <v>5</v>
      </c>
      <c r="B7" s="31" t="s">
        <v>23</v>
      </c>
      <c r="C7" s="32" t="e">
        <f>свод!#REF!</f>
        <v>#REF!</v>
      </c>
    </row>
    <row r="8" spans="1:6" ht="22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>
        <f>свод!K7</f>
        <v>0</v>
      </c>
      <c r="D9" s="36"/>
    </row>
    <row r="10" spans="1:6" ht="22.5" customHeight="1" x14ac:dyDescent="0.25">
      <c r="A10" s="30">
        <v>6</v>
      </c>
      <c r="B10" s="31" t="s">
        <v>60</v>
      </c>
      <c r="C10" s="32" t="e">
        <f>(C8-C6)*0.1727</f>
        <v>#REF!</v>
      </c>
      <c r="D10" s="35"/>
    </row>
    <row r="11" spans="1:6" ht="22.5" customHeight="1" x14ac:dyDescent="0.25">
      <c r="A11" s="30">
        <v>7</v>
      </c>
      <c r="B11" s="31" t="s">
        <v>30</v>
      </c>
      <c r="C11" s="32" t="e">
        <f>(C8+C10)*0.0032</f>
        <v>#REF!</v>
      </c>
    </row>
    <row r="12" spans="1:6" ht="21.75" hidden="1" customHeight="1" x14ac:dyDescent="0.25">
      <c r="A12" s="30">
        <v>8</v>
      </c>
      <c r="B12" s="31" t="s">
        <v>41</v>
      </c>
      <c r="C12" s="32">
        <f>свод!N7</f>
        <v>0</v>
      </c>
    </row>
    <row r="13" spans="1:6" ht="24.75" customHeight="1" x14ac:dyDescent="0.25">
      <c r="A13" s="141" t="s">
        <v>25</v>
      </c>
      <c r="B13" s="142"/>
      <c r="C13" s="37" t="e">
        <f>SUM(C8:C12)</f>
        <v>#REF!</v>
      </c>
    </row>
    <row r="14" spans="1:6" ht="24.75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50"/>
      <c r="B16" s="50"/>
      <c r="C16" s="51"/>
      <c r="D16" s="38"/>
      <c r="F16" s="35"/>
    </row>
    <row r="17" spans="1:17" x14ac:dyDescent="0.25">
      <c r="A17" s="40"/>
      <c r="B17" s="41"/>
      <c r="C17" s="42"/>
    </row>
    <row r="18" spans="1:17" ht="31.5" x14ac:dyDescent="0.25">
      <c r="B18" s="44" t="s">
        <v>53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/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15" top="0.78740157480314965" bottom="0.78740157480314965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zoomScaleSheetLayoutView="100" workbookViewId="0">
      <selection activeCell="A25" sqref="A25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29" customHeight="1" thickBot="1" x14ac:dyDescent="0.3">
      <c r="A1" s="140" t="s">
        <v>74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22.5" customHeight="1" x14ac:dyDescent="0.25">
      <c r="A3" s="30">
        <v>1</v>
      </c>
      <c r="B3" s="31" t="s">
        <v>22</v>
      </c>
      <c r="C3" s="32" t="e">
        <f>свод!#REF!</f>
        <v>#REF!</v>
      </c>
    </row>
    <row r="4" spans="1:6" s="29" customFormat="1" ht="20.25" customHeight="1" x14ac:dyDescent="0.25">
      <c r="A4" s="30">
        <v>2</v>
      </c>
      <c r="B4" s="31" t="s">
        <v>19</v>
      </c>
      <c r="C4" s="32" t="e">
        <f>свод!#REF!</f>
        <v>#REF!</v>
      </c>
    </row>
    <row r="5" spans="1:6" s="29" customFormat="1" ht="31.5" x14ac:dyDescent="0.25">
      <c r="A5" s="30">
        <v>3</v>
      </c>
      <c r="B5" s="31" t="s">
        <v>20</v>
      </c>
      <c r="C5" s="32" t="e">
        <f>свод!#REF!</f>
        <v>#REF!</v>
      </c>
    </row>
    <row r="6" spans="1:6" s="29" customFormat="1" ht="31.5" x14ac:dyDescent="0.25">
      <c r="A6" s="30">
        <v>4</v>
      </c>
      <c r="B6" s="31" t="s">
        <v>21</v>
      </c>
      <c r="C6" s="32" t="e">
        <f>свод!#REF!</f>
        <v>#REF!</v>
      </c>
    </row>
    <row r="7" spans="1:6" ht="19.5" customHeight="1" x14ac:dyDescent="0.25">
      <c r="A7" s="33">
        <v>5</v>
      </c>
      <c r="B7" s="31" t="s">
        <v>23</v>
      </c>
      <c r="C7" s="32">
        <v>0</v>
      </c>
    </row>
    <row r="8" spans="1:6" ht="22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>
        <f>свод!K7</f>
        <v>0</v>
      </c>
      <c r="D9" s="36"/>
    </row>
    <row r="10" spans="1:6" ht="22.5" customHeight="1" x14ac:dyDescent="0.25">
      <c r="A10" s="30">
        <v>6</v>
      </c>
      <c r="B10" s="31" t="s">
        <v>60</v>
      </c>
      <c r="C10" s="32" t="e">
        <f>(C8-C6)*0.1727</f>
        <v>#REF!</v>
      </c>
      <c r="D10" s="35"/>
    </row>
    <row r="11" spans="1:6" ht="22.5" customHeight="1" x14ac:dyDescent="0.25">
      <c r="A11" s="30">
        <v>7</v>
      </c>
      <c r="B11" s="31" t="s">
        <v>30</v>
      </c>
      <c r="C11" s="32" t="e">
        <f>(C8+C10)*0.0032</f>
        <v>#REF!</v>
      </c>
    </row>
    <row r="12" spans="1:6" ht="21.75" hidden="1" customHeight="1" x14ac:dyDescent="0.25">
      <c r="A12" s="30">
        <v>8</v>
      </c>
      <c r="B12" s="31" t="s">
        <v>41</v>
      </c>
      <c r="C12" s="32">
        <f>свод!N7</f>
        <v>0</v>
      </c>
    </row>
    <row r="13" spans="1:6" ht="24.75" customHeight="1" x14ac:dyDescent="0.25">
      <c r="A13" s="141" t="s">
        <v>25</v>
      </c>
      <c r="B13" s="142"/>
      <c r="C13" s="37" t="e">
        <f>SUM(C8:C12)</f>
        <v>#REF!</v>
      </c>
    </row>
    <row r="14" spans="1:6" ht="24.75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50"/>
      <c r="B16" s="50"/>
      <c r="C16" s="51"/>
      <c r="D16" s="38"/>
      <c r="F16" s="35"/>
    </row>
    <row r="17" spans="1:17" x14ac:dyDescent="0.25">
      <c r="A17" s="40"/>
      <c r="B17" s="41"/>
      <c r="C17" s="42"/>
    </row>
    <row r="18" spans="1:17" ht="31.5" x14ac:dyDescent="0.25">
      <c r="B18" s="44" t="s">
        <v>53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/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15" top="0.78740157480314965" bottom="0.78740157480314965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view="pageBreakPreview" zoomScaleNormal="100" zoomScaleSheetLayoutView="100" workbookViewId="0">
      <selection activeCell="A25" sqref="A25"/>
    </sheetView>
  </sheetViews>
  <sheetFormatPr defaultRowHeight="15.75" x14ac:dyDescent="0.25"/>
  <cols>
    <col min="1" max="1" width="5.5703125" style="43" customWidth="1"/>
    <col min="2" max="2" width="61" style="25" customWidth="1"/>
    <col min="3" max="3" width="19.42578125" style="43" customWidth="1"/>
    <col min="4" max="4" width="13.140625" style="25" bestFit="1" customWidth="1"/>
    <col min="5" max="5" width="9.140625" style="25"/>
    <col min="6" max="6" width="14" style="25" bestFit="1" customWidth="1"/>
    <col min="7" max="16384" width="9.140625" style="25"/>
  </cols>
  <sheetData>
    <row r="1" spans="1:6" ht="124.5" customHeight="1" thickBot="1" x14ac:dyDescent="0.3">
      <c r="A1" s="140" t="s">
        <v>75</v>
      </c>
      <c r="B1" s="140"/>
      <c r="C1" s="140"/>
    </row>
    <row r="2" spans="1:6" s="29" customFormat="1" ht="31.5" x14ac:dyDescent="0.25">
      <c r="A2" s="26" t="s">
        <v>16</v>
      </c>
      <c r="B2" s="27" t="s">
        <v>17</v>
      </c>
      <c r="C2" s="28" t="s">
        <v>18</v>
      </c>
    </row>
    <row r="3" spans="1:6" s="29" customFormat="1" ht="22.5" customHeight="1" x14ac:dyDescent="0.25">
      <c r="A3" s="30">
        <v>1</v>
      </c>
      <c r="B3" s="31" t="s">
        <v>22</v>
      </c>
      <c r="C3" s="32" t="e">
        <f>свод!#REF!</f>
        <v>#REF!</v>
      </c>
    </row>
    <row r="4" spans="1:6" s="29" customFormat="1" ht="20.25" customHeight="1" x14ac:dyDescent="0.25">
      <c r="A4" s="30">
        <v>2</v>
      </c>
      <c r="B4" s="31" t="s">
        <v>19</v>
      </c>
      <c r="C4" s="32" t="e">
        <f>свод!#REF!</f>
        <v>#REF!</v>
      </c>
    </row>
    <row r="5" spans="1:6" s="29" customFormat="1" ht="31.5" x14ac:dyDescent="0.25">
      <c r="A5" s="30">
        <v>3</v>
      </c>
      <c r="B5" s="31" t="s">
        <v>20</v>
      </c>
      <c r="C5" s="32" t="e">
        <f>свод!#REF!</f>
        <v>#REF!</v>
      </c>
    </row>
    <row r="6" spans="1:6" s="29" customFormat="1" ht="31.5" x14ac:dyDescent="0.25">
      <c r="A6" s="30">
        <v>4</v>
      </c>
      <c r="B6" s="31" t="s">
        <v>21</v>
      </c>
      <c r="C6" s="32" t="e">
        <f>свод!#REF!</f>
        <v>#REF!</v>
      </c>
    </row>
    <row r="7" spans="1:6" ht="19.5" customHeight="1" x14ac:dyDescent="0.25">
      <c r="A7" s="33">
        <v>5</v>
      </c>
      <c r="B7" s="31" t="s">
        <v>23</v>
      </c>
      <c r="C7" s="32">
        <v>0</v>
      </c>
    </row>
    <row r="8" spans="1:6" ht="22.5" customHeight="1" x14ac:dyDescent="0.25">
      <c r="A8" s="141" t="s">
        <v>24</v>
      </c>
      <c r="B8" s="142"/>
      <c r="C8" s="34" t="e">
        <f>SUM(C3:C7)</f>
        <v>#REF!</v>
      </c>
      <c r="D8" s="35"/>
    </row>
    <row r="9" spans="1:6" ht="22.5" hidden="1" customHeight="1" x14ac:dyDescent="0.25">
      <c r="A9" s="30">
        <v>6</v>
      </c>
      <c r="B9" s="64" t="s">
        <v>40</v>
      </c>
      <c r="C9" s="32">
        <f>свод!K7</f>
        <v>0</v>
      </c>
      <c r="D9" s="36"/>
    </row>
    <row r="10" spans="1:6" ht="22.5" customHeight="1" x14ac:dyDescent="0.25">
      <c r="A10" s="30">
        <v>6</v>
      </c>
      <c r="B10" s="31" t="s">
        <v>60</v>
      </c>
      <c r="C10" s="32" t="e">
        <f>(C8-C6)*0.1727</f>
        <v>#REF!</v>
      </c>
      <c r="D10" s="35"/>
    </row>
    <row r="11" spans="1:6" ht="22.5" customHeight="1" x14ac:dyDescent="0.25">
      <c r="A11" s="30">
        <v>7</v>
      </c>
      <c r="B11" s="31" t="s">
        <v>30</v>
      </c>
      <c r="C11" s="32" t="e">
        <f>(C8+C10)*0.0032</f>
        <v>#REF!</v>
      </c>
    </row>
    <row r="12" spans="1:6" ht="21.75" hidden="1" customHeight="1" x14ac:dyDescent="0.25">
      <c r="A12" s="30">
        <v>8</v>
      </c>
      <c r="B12" s="31" t="s">
        <v>41</v>
      </c>
      <c r="C12" s="32">
        <f>свод!N7</f>
        <v>0</v>
      </c>
    </row>
    <row r="13" spans="1:6" ht="24.75" customHeight="1" x14ac:dyDescent="0.25">
      <c r="A13" s="141" t="s">
        <v>25</v>
      </c>
      <c r="B13" s="142"/>
      <c r="C13" s="37" t="e">
        <f>SUM(C8:C12)</f>
        <v>#REF!</v>
      </c>
    </row>
    <row r="14" spans="1:6" ht="24.75" customHeight="1" thickBot="1" x14ac:dyDescent="0.3">
      <c r="A14" s="143" t="s">
        <v>26</v>
      </c>
      <c r="B14" s="144"/>
      <c r="C14" s="39" t="e">
        <f>C13*1.15</f>
        <v>#REF!</v>
      </c>
      <c r="D14" s="38"/>
      <c r="F14" s="35"/>
    </row>
    <row r="15" spans="1:6" x14ac:dyDescent="0.25">
      <c r="A15" s="50"/>
      <c r="B15" s="50"/>
      <c r="C15" s="51"/>
      <c r="D15" s="38"/>
      <c r="F15" s="35"/>
    </row>
    <row r="16" spans="1:6" x14ac:dyDescent="0.25">
      <c r="A16" s="50"/>
      <c r="B16" s="50"/>
      <c r="C16" s="51"/>
      <c r="D16" s="38"/>
      <c r="F16" s="35"/>
    </row>
    <row r="17" spans="1:17" x14ac:dyDescent="0.25">
      <c r="A17" s="40"/>
      <c r="B17" s="41"/>
      <c r="C17" s="42"/>
    </row>
    <row r="18" spans="1:17" ht="31.5" x14ac:dyDescent="0.25">
      <c r="B18" s="44" t="s">
        <v>53</v>
      </c>
      <c r="C18" s="45" t="s">
        <v>44</v>
      </c>
      <c r="D18" s="44"/>
      <c r="E18" s="45"/>
      <c r="F18" s="44"/>
      <c r="G18" s="45"/>
      <c r="H18" s="44"/>
      <c r="I18" s="45"/>
      <c r="J18" s="44"/>
      <c r="K18" s="45"/>
      <c r="L18" s="44"/>
      <c r="M18" s="45"/>
      <c r="N18" s="44"/>
      <c r="O18" s="45"/>
      <c r="P18" s="44"/>
      <c r="Q18" s="45"/>
    </row>
    <row r="19" spans="1:17" x14ac:dyDescent="0.25">
      <c r="B19" s="44"/>
      <c r="C19" s="45"/>
      <c r="D19" s="44"/>
      <c r="E19" s="45"/>
      <c r="F19" s="44"/>
      <c r="G19" s="45"/>
      <c r="H19" s="44"/>
      <c r="I19" s="45"/>
      <c r="J19" s="44"/>
      <c r="K19" s="45"/>
      <c r="L19" s="44"/>
      <c r="M19" s="45"/>
      <c r="N19" s="44"/>
      <c r="O19" s="45"/>
      <c r="P19" s="44"/>
      <c r="Q19" s="45"/>
    </row>
    <row r="20" spans="1:17" x14ac:dyDescent="0.25">
      <c r="E20" s="43"/>
      <c r="G20" s="43"/>
      <c r="I20" s="43"/>
      <c r="K20" s="43"/>
      <c r="M20" s="43"/>
      <c r="O20" s="43"/>
      <c r="Q20" s="43"/>
    </row>
    <row r="21" spans="1:17" x14ac:dyDescent="0.25">
      <c r="B21" s="46"/>
      <c r="C21" s="45" t="s">
        <v>28</v>
      </c>
      <c r="D21" s="46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</row>
    <row r="25" spans="1:17" x14ac:dyDescent="0.25">
      <c r="B25" s="47"/>
      <c r="C25" s="48"/>
    </row>
    <row r="26" spans="1:17" x14ac:dyDescent="0.25">
      <c r="B26" s="47"/>
      <c r="C26" s="49"/>
    </row>
    <row r="27" spans="1:17" x14ac:dyDescent="0.25">
      <c r="C27" s="48"/>
    </row>
    <row r="28" spans="1:17" x14ac:dyDescent="0.25">
      <c r="A28" s="25"/>
      <c r="C28" s="48"/>
    </row>
  </sheetData>
  <mergeCells count="4">
    <mergeCell ref="A1:C1"/>
    <mergeCell ref="A8:B8"/>
    <mergeCell ref="A13:B13"/>
    <mergeCell ref="A14:B14"/>
  </mergeCells>
  <pageMargins left="0.78740157480314965" right="0.59055118110236227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17</vt:i4>
      </vt:variant>
      <vt:variant>
        <vt:lpstr>Именованные диапазоны</vt:lpstr>
      </vt:variant>
      <vt:variant>
        <vt:i4>7</vt:i4>
      </vt:variant>
    </vt:vector>
  </HeadingPairs>
  <TitlesOfParts>
    <vt:vector size="24" baseType="lpstr">
      <vt:lpstr>свод</vt:lpstr>
      <vt:lpstr>Лист9</vt:lpstr>
      <vt:lpstr>Лист10</vt:lpstr>
      <vt:lpstr>1</vt:lpstr>
      <vt:lpstr>2</vt:lpstr>
      <vt:lpstr>3</vt:lpstr>
      <vt:lpstr>4</vt:lpstr>
      <vt:lpstr>5.</vt:lpstr>
      <vt:lpstr>6</vt:lpstr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'1'!Область_печати</vt:lpstr>
      <vt:lpstr>'2'!Область_печати</vt:lpstr>
      <vt:lpstr>'3'!Область_печати</vt:lpstr>
      <vt:lpstr>'4'!Область_печати</vt:lpstr>
      <vt:lpstr>'5.'!Область_печати</vt:lpstr>
      <vt:lpstr>'6'!Область_печати</vt:lpstr>
      <vt:lpstr>свод!Область_печати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2026-09-22T15:17:35Z</dcterms:modified>
</cp:coreProperties>
</file>