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0.10.2026\Йул\33. Тайёр Нам т Хужакишлок 10.10.26\"/>
    </mc:Choice>
  </mc:AlternateContent>
  <bookViews>
    <workbookView xWindow="-120" yWindow="-120" windowWidth="29040" windowHeight="15990" firstSheet="1" activeTab="1"/>
  </bookViews>
  <sheets>
    <sheet name="Исходные данные" sheetId="46" state="hidden" r:id="rId1"/>
    <sheet name="Сводка" sheetId="56" r:id="rId2"/>
    <sheet name="расчёт" sheetId="52" state="hidden" r:id="rId3"/>
    <sheet name="По объектная " sheetId="54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_na1" localSheetId="1">'[1]ф-5 расчёт'!#REF!</definedName>
    <definedName name="___na1">'[1]ф-5 расчёт'!#REF!</definedName>
    <definedName name="__na1" localSheetId="1">#REF!</definedName>
    <definedName name="__na1">#REF!</definedName>
    <definedName name="__na2" localSheetId="1">#REF!</definedName>
    <definedName name="__na2">#REF!</definedName>
    <definedName name="__na3">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na1">#REF!</definedName>
    <definedName name="_na2">#REF!</definedName>
    <definedName name="_na3">#REF!</definedName>
    <definedName name="_na4">#REF!</definedName>
    <definedName name="_na5">#REF!</definedName>
    <definedName name="_na6">#REF!</definedName>
    <definedName name="_na7">#REF!</definedName>
    <definedName name="_na8">#REF!</definedName>
    <definedName name="a123457689" localSheetId="1">#REF!</definedName>
    <definedName name="a123457689">#REF!</definedName>
    <definedName name="at_10" localSheetId="1">#REF!</definedName>
    <definedName name="at_10">#REF!</definedName>
    <definedName name="bases" localSheetId="1">#REF!</definedName>
    <definedName name="bases">#REF!</definedName>
    <definedName name="bases1" localSheetId="1">'[1]ф-5 расчёт'!#REF!</definedName>
    <definedName name="bases1">'[1]ф-5 расчёт'!#REF!</definedName>
    <definedName name="bases2" localSheetId="1">#REF!</definedName>
    <definedName name="bases2">#REF!</definedName>
    <definedName name="bases3">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'[1]ф-5 расчёт'!#REF!</definedName>
    <definedName name="Build2">#REF!</definedName>
    <definedName name="Build3">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>'[2]1в'!#REF!</definedName>
    <definedName name="dlinna" localSheetId="1">#REF!</definedName>
    <definedName name="dlinna">#REF!</definedName>
    <definedName name="document_date" localSheetId="1">#REF!</definedName>
    <definedName name="document_date">#REF!</definedName>
    <definedName name="document_datу" localSheetId="1">#REF!</definedName>
    <definedName name="document_datу">#REF!</definedName>
    <definedName name="document_number">#REF!</definedName>
    <definedName name="expertiza">#REF!</definedName>
    <definedName name="expertiza_100">#REF!</definedName>
    <definedName name="gip">#REF!</definedName>
    <definedName name="hvv">#REF!</definedName>
    <definedName name="itog_title">#REF!</definedName>
    <definedName name="itog_title_6">'[3]Потребность в ресурсах'!#REF!</definedName>
    <definedName name="itog_title_7">'[3]Сводная ресурсная ведомость'!#REF!</definedName>
    <definedName name="itog_title_9">'[3]Ведомость ресурсов'!#REF!</definedName>
    <definedName name="jhjkfhkj" localSheetId="1">#REF!</definedName>
    <definedName name="jhjkfhkj">#REF!</definedName>
    <definedName name="kabel" localSheetId="1">#REF!</definedName>
    <definedName name="kabel">#REF!</definedName>
    <definedName name="kabel_1" localSheetId="1">'[4]1'!#REF!</definedName>
    <definedName name="kabel_1">'[4]1'!#REF!</definedName>
    <definedName name="kabel_100" localSheetId="1">[4]об1!#REF!</definedName>
    <definedName name="kabel_100">[4]об1!#REF!</definedName>
    <definedName name="kabel_11">'[5]11'!#REF!</definedName>
    <definedName name="kabel_16">'[4]16'!#REF!</definedName>
    <definedName name="kabel_21" localSheetId="1">#REF!</definedName>
    <definedName name="kabel_21">#REF!</definedName>
    <definedName name="kabel_22" localSheetId="1">#REF!</definedName>
    <definedName name="kabel_22">#REF!</definedName>
    <definedName name="kabel_26" localSheetId="1">#REF!</definedName>
    <definedName name="kabel_26">#REF!</definedName>
    <definedName name="kabel_27">#REF!</definedName>
    <definedName name="kabel_31">#REF!</definedName>
    <definedName name="kabel_35">#REF!</definedName>
    <definedName name="kabel_39">#REF!</definedName>
    <definedName name="kabel_40">#REF!</definedName>
    <definedName name="kabel_42">#REF!</definedName>
    <definedName name="kabel_5">'[4]5'!#REF!</definedName>
    <definedName name="kabel_6">'[4]6,'!#REF!</definedName>
    <definedName name="kabel_9">'[4]9'!#REF!</definedName>
    <definedName name="kojuh_3">'[4]3'!#REF!</definedName>
    <definedName name="lsv">'[1]ф-5 расчёт'!#REF!</definedName>
    <definedName name="mah_4">"$#ССЫЛ!.$G$23"</definedName>
    <definedName name="mah_5">"$#ССЫЛ!.$G$23"</definedName>
    <definedName name="maked_by">"$#ССЫЛ!.$B$10"</definedName>
    <definedName name="mashini">#REF!</definedName>
    <definedName name="mat">[6]OS!$F$16</definedName>
    <definedName name="mat_1">'[7]1'!#REF!</definedName>
    <definedName name="mat_10" localSheetId="1">#REF!</definedName>
    <definedName name="mat_10">#REF!</definedName>
    <definedName name="mat_11" localSheetId="1">#REF!</definedName>
    <definedName name="mat_11">#REF!</definedName>
    <definedName name="mat_12">"$#ССЫЛ!.$G$47"</definedName>
    <definedName name="mat_13">"$#ССЫЛ!.$G$47"</definedName>
    <definedName name="mat_14">"$#ССЫЛ!.$G$47"</definedName>
    <definedName name="mat_15">"$#ССЫЛ!.$G$47"</definedName>
    <definedName name="mat_16">"$#ССЫЛ!.$G$43"</definedName>
    <definedName name="mat_17">"$#ССЫЛ!.$G$43"</definedName>
    <definedName name="mat_18">"$#ССЫЛ!.$G$43"</definedName>
    <definedName name="mat_19">"$#ССЫЛ!.$G$42"</definedName>
    <definedName name="mat_2">'[8]2а'!$G$51</definedName>
    <definedName name="mat_20">'[4]20'!$G$46</definedName>
    <definedName name="mat_21">"$#ССЫЛ!.$G$#ССЫЛ!"</definedName>
    <definedName name="mat_22">"$#ССЫЛ!.$G$#ССЫЛ!"</definedName>
    <definedName name="mat_23">"$#ССЫЛ!.$G$#ССЫЛ!"</definedName>
    <definedName name="mat_24">"$#ССЫЛ!.$G$#ССЫЛ!"</definedName>
    <definedName name="mat_25">"$#ССЫЛ!.$G$#ССЫЛ!"</definedName>
    <definedName name="mat_26">"$#ССЫЛ!.$G$#ССЫЛ!"</definedName>
    <definedName name="mat_27">"$#ССЫЛ!.$G$#ССЫЛ!"</definedName>
    <definedName name="mat_28">"$#ССЫЛ!.$G$#ССЫЛ!"</definedName>
    <definedName name="mat_29">#REF!</definedName>
    <definedName name="mat_3">#REF!</definedName>
    <definedName name="mat_30">#REF!</definedName>
    <definedName name="mat_31">#REF!</definedName>
    <definedName name="mat_32">#REF!</definedName>
    <definedName name="mat_33">#REF!</definedName>
    <definedName name="mat_34">#REF!</definedName>
    <definedName name="mat_35">#REF!</definedName>
    <definedName name="mat_36">#REF!</definedName>
    <definedName name="mat_37">#REF!</definedName>
    <definedName name="mat_38">#REF!</definedName>
    <definedName name="mat_39">#REF!</definedName>
    <definedName name="mat_4">'[7]4'!$G$49</definedName>
    <definedName name="mat_40" localSheetId="1">#REF!</definedName>
    <definedName name="mat_40">#REF!</definedName>
    <definedName name="mat_41" localSheetId="1">#REF!</definedName>
    <definedName name="mat_41">#REF!</definedName>
    <definedName name="mat_42" localSheetId="1">#REF!</definedName>
    <definedName name="mat_42">#REF!</definedName>
    <definedName name="mat_43">#REF!</definedName>
    <definedName name="mat_44">#REF!</definedName>
    <definedName name="mat_45">#REF!</definedName>
    <definedName name="mat_46">#REF!</definedName>
    <definedName name="mat_47">#REF!</definedName>
    <definedName name="mat_48">#REF!</definedName>
    <definedName name="mat_49">#REF!</definedName>
    <definedName name="mat_5">#REF!</definedName>
    <definedName name="mat_50">#REF!</definedName>
    <definedName name="mat_51">#REF!</definedName>
    <definedName name="mat_52">#REF!</definedName>
    <definedName name="mat_53">#REF!</definedName>
    <definedName name="mat_54">#REF!</definedName>
    <definedName name="mat_55">#REF!</definedName>
    <definedName name="mat_56">#REF!</definedName>
    <definedName name="mat_57">#REF!</definedName>
    <definedName name="mat_58">#REF!</definedName>
    <definedName name="mat_59">#REF!</definedName>
    <definedName name="mat_6">#REF!</definedName>
    <definedName name="mat_60">#REF!</definedName>
    <definedName name="mat_61">#REF!</definedName>
    <definedName name="mat_62">#REF!</definedName>
    <definedName name="mat_63">#REF!</definedName>
    <definedName name="mat_64">#REF!</definedName>
    <definedName name="mat_65">#REF!</definedName>
    <definedName name="mat_66">#REF!</definedName>
    <definedName name="mat_67">#REF!</definedName>
    <definedName name="mat_68">#REF!</definedName>
    <definedName name="mat_69">#REF!</definedName>
    <definedName name="mat_7">'[7]5'!$G$39</definedName>
    <definedName name="mat_70" localSheetId="1">#REF!</definedName>
    <definedName name="mat_70">#REF!</definedName>
    <definedName name="mat_71" localSheetId="1">#REF!</definedName>
    <definedName name="mat_71">#REF!</definedName>
    <definedName name="mat_72" localSheetId="1">#REF!</definedName>
    <definedName name="mat_72">#REF!</definedName>
    <definedName name="mat_73">#REF!</definedName>
    <definedName name="mat_74">#REF!</definedName>
    <definedName name="mat_75">#REF!</definedName>
    <definedName name="mat_76">#REF!</definedName>
    <definedName name="mat_77">#REF!</definedName>
    <definedName name="mat_78">#REF!</definedName>
    <definedName name="mat_79">#REF!</definedName>
    <definedName name="mat_8">'[7]6'!$G$38</definedName>
    <definedName name="mat_80" localSheetId="1">#REF!</definedName>
    <definedName name="mat_80">#REF!</definedName>
    <definedName name="mat_9" localSheetId="1">#REF!</definedName>
    <definedName name="mat_9">#REF!</definedName>
    <definedName name="materiali" localSheetId="1">#REF!</definedName>
    <definedName name="materiali">#REF!</definedName>
    <definedName name="meh">[6]OS!$E$16</definedName>
    <definedName name="meh_1">'[7]1'!$G$18</definedName>
    <definedName name="meh_10" localSheetId="1">#REF!</definedName>
    <definedName name="meh_10">#REF!</definedName>
    <definedName name="meh_100">[4]об1!$E$29</definedName>
    <definedName name="meh_11" localSheetId="1">#REF!</definedName>
    <definedName name="meh_11">#REF!</definedName>
    <definedName name="meh_12" localSheetId="1">#REF!</definedName>
    <definedName name="meh_12">#REF!</definedName>
    <definedName name="meh_13">"$#ССЫЛ!.$G$33"</definedName>
    <definedName name="meh_14">"$#ССЫЛ!.$G$33"</definedName>
    <definedName name="meh_15">"$#ССЫЛ!.$G$33"</definedName>
    <definedName name="meh_16">"$#ССЫЛ!.$G$29"</definedName>
    <definedName name="meh_17">"$#ССЫЛ!.$G$29"</definedName>
    <definedName name="meh_18">"$#ССЫЛ!.$G$29"</definedName>
    <definedName name="meh_19">"$#ССЫЛ!.$G$29"</definedName>
    <definedName name="meh_2">'[7]2'!$G$16</definedName>
    <definedName name="meh_20">'[4]20'!$G$20</definedName>
    <definedName name="meh_21">"$#ССЫЛ!.$G$#ССЫЛ!"</definedName>
    <definedName name="meh_22">"$#ССЫЛ!.$G$#ССЫЛ!"</definedName>
    <definedName name="meh_23">"$#ССЫЛ!.$G$#ССЫЛ!"</definedName>
    <definedName name="meh_24">"$#ССЫЛ!.$G$#ССЫЛ!"</definedName>
    <definedName name="meh_25">"$#ССЫЛ!.$G$#ССЫЛ!"</definedName>
    <definedName name="meh_26">"$#ССЫЛ!.$G$#ССЫЛ!"</definedName>
    <definedName name="meh_27">"$#ССЫЛ!.$G$#ССЫЛ!"</definedName>
    <definedName name="meh_28">"$#ССЫЛ!.$G$#ССЫЛ!"</definedName>
    <definedName name="meh_29">#REF!</definedName>
    <definedName name="meh_3">#REF!</definedName>
    <definedName name="meh_30">#REF!</definedName>
    <definedName name="meh_31">#REF!</definedName>
    <definedName name="meh_32">#REF!</definedName>
    <definedName name="meh_33">#REF!</definedName>
    <definedName name="meh_34">#REF!</definedName>
    <definedName name="meh_35">#REF!</definedName>
    <definedName name="meh_36">#REF!</definedName>
    <definedName name="meh_37">#REF!</definedName>
    <definedName name="meh_38">#REF!</definedName>
    <definedName name="meh_39">#REF!</definedName>
    <definedName name="meh_4">'[7]4'!$G$30</definedName>
    <definedName name="meh_40" localSheetId="1">#REF!</definedName>
    <definedName name="meh_40">#REF!</definedName>
    <definedName name="meh_41" localSheetId="1">#REF!</definedName>
    <definedName name="meh_41">#REF!</definedName>
    <definedName name="meh_42" localSheetId="1">#REF!</definedName>
    <definedName name="meh_42">#REF!</definedName>
    <definedName name="meh_43">#REF!</definedName>
    <definedName name="meh_44">#REF!</definedName>
    <definedName name="meh_45">#REF!</definedName>
    <definedName name="meh_46">#REF!</definedName>
    <definedName name="meh_47">#REF!</definedName>
    <definedName name="meh_48">#REF!</definedName>
    <definedName name="meh_49">#REF!</definedName>
    <definedName name="meh_5">#REF!</definedName>
    <definedName name="meh_50">#REF!</definedName>
    <definedName name="meh_51">#REF!</definedName>
    <definedName name="meh_52">#REF!</definedName>
    <definedName name="meh_53">#REF!</definedName>
    <definedName name="meh_54">#REF!</definedName>
    <definedName name="meh_55">#REF!</definedName>
    <definedName name="meh_56">#REF!</definedName>
    <definedName name="meh_57">#REF!</definedName>
    <definedName name="meh_58">#REF!</definedName>
    <definedName name="meh_59">#REF!</definedName>
    <definedName name="meh_6">#REF!</definedName>
    <definedName name="meh_60">#REF!</definedName>
    <definedName name="meh_61">#REF!</definedName>
    <definedName name="meh_62">#REF!</definedName>
    <definedName name="meh_63">#REF!</definedName>
    <definedName name="meh_64">#REF!</definedName>
    <definedName name="meh_65">#REF!</definedName>
    <definedName name="meh_66">#REF!</definedName>
    <definedName name="meh_67">#REF!</definedName>
    <definedName name="meh_68">#REF!</definedName>
    <definedName name="meh_69">#REF!</definedName>
    <definedName name="meh_7">'[7]5'!$G$24</definedName>
    <definedName name="meh_70" localSheetId="1">#REF!</definedName>
    <definedName name="meh_70">#REF!</definedName>
    <definedName name="meh_71" localSheetId="1">#REF!</definedName>
    <definedName name="meh_71">#REF!</definedName>
    <definedName name="meh_72" localSheetId="1">#REF!</definedName>
    <definedName name="meh_72">#REF!</definedName>
    <definedName name="meh_73">#REF!</definedName>
    <definedName name="meh_74">#REF!</definedName>
    <definedName name="meh_75">#REF!</definedName>
    <definedName name="meh_76">#REF!</definedName>
    <definedName name="meh_77">#REF!</definedName>
    <definedName name="meh_78">#REF!</definedName>
    <definedName name="meh_79">#REF!</definedName>
    <definedName name="meh_8">'[7]6'!$G$24</definedName>
    <definedName name="meh_80" localSheetId="1">#REF!</definedName>
    <definedName name="meh_80">#REF!</definedName>
    <definedName name="meh_9" localSheetId="1">#REF!</definedName>
    <definedName name="meh_9">#REF!</definedName>
    <definedName name="metal_100" localSheetId="1">[4]об1!#REF!</definedName>
    <definedName name="metal_100">[4]об1!#REF!</definedName>
    <definedName name="metal_21" localSheetId="1">#REF!</definedName>
    <definedName name="metal_21">#REF!</definedName>
    <definedName name="metal_22" localSheetId="1">#REF!</definedName>
    <definedName name="metal_22">#REF!</definedName>
    <definedName name="metal_23" localSheetId="1">#REF!</definedName>
    <definedName name="metal_23">#REF!</definedName>
    <definedName name="metal_24">#REF!</definedName>
    <definedName name="metal_25">#REF!</definedName>
    <definedName name="metal_26">#REF!</definedName>
    <definedName name="metal_27">#REF!</definedName>
    <definedName name="metal_29">#REF!</definedName>
    <definedName name="metal_30">#REF!</definedName>
    <definedName name="metal_31">#REF!</definedName>
    <definedName name="metal_32">#REF!</definedName>
    <definedName name="metal_33">#REF!</definedName>
    <definedName name="metal_34">#REF!</definedName>
    <definedName name="metal_35">#REF!</definedName>
    <definedName name="metal_36">#REF!</definedName>
    <definedName name="metal_37">#REF!</definedName>
    <definedName name="metal_38">#REF!</definedName>
    <definedName name="metal_39">#REF!</definedName>
    <definedName name="metal_40">#REF!</definedName>
    <definedName name="metal_41">#REF!</definedName>
    <definedName name="metal_42">#REF!</definedName>
    <definedName name="metal_43">#REF!</definedName>
    <definedName name="metal_44">#REF!</definedName>
    <definedName name="metal_45">#REF!</definedName>
    <definedName name="metal_46">#REF!</definedName>
    <definedName name="metal_47">#REF!</definedName>
    <definedName name="metal_48">#REF!</definedName>
    <definedName name="metal_49">#REF!</definedName>
    <definedName name="metal_50">#REF!</definedName>
    <definedName name="metal_51">#REF!</definedName>
    <definedName name="metal_52">#REF!</definedName>
    <definedName name="metal_53">#REF!</definedName>
    <definedName name="metal_54">#REF!</definedName>
    <definedName name="metal_55">#REF!</definedName>
    <definedName name="metal_56">#REF!</definedName>
    <definedName name="metal_57">#REF!</definedName>
    <definedName name="metal_58">#REF!</definedName>
    <definedName name="metal_59">#REF!</definedName>
    <definedName name="metal_60">#REF!</definedName>
    <definedName name="metal_61">#REF!</definedName>
    <definedName name="metal_62">#REF!</definedName>
    <definedName name="metal_63">#REF!</definedName>
    <definedName name="metal_64">#REF!</definedName>
    <definedName name="metal_65">#REF!</definedName>
    <definedName name="metal_66">#REF!</definedName>
    <definedName name="metal_67">#REF!</definedName>
    <definedName name="metal_68">#REF!</definedName>
    <definedName name="metal_69">#REF!</definedName>
    <definedName name="metal_70">#REF!</definedName>
    <definedName name="metal_71">#REF!</definedName>
    <definedName name="metal_72">#REF!</definedName>
    <definedName name="metal_73">#REF!</definedName>
    <definedName name="metal_74">#REF!</definedName>
    <definedName name="metal_75">#REF!</definedName>
    <definedName name="metal_76">#REF!</definedName>
    <definedName name="metal_77">#REF!</definedName>
    <definedName name="metal_78">#REF!</definedName>
    <definedName name="metal_79">#REF!</definedName>
    <definedName name="metal_80">#REF!</definedName>
    <definedName name="metal_9">'[4]9'!#REF!</definedName>
    <definedName name="metall" localSheetId="1">#REF!</definedName>
    <definedName name="metall">#REF!</definedName>
    <definedName name="month" localSheetId="1">#REF!</definedName>
    <definedName name="month">#REF!</definedName>
    <definedName name="month_begin" localSheetId="1">#REF!</definedName>
    <definedName name="month_begin">#REF!</definedName>
    <definedName name="month_end">#REF!</definedName>
    <definedName name="Na">#REF!</definedName>
    <definedName name="number">#REF!</definedName>
    <definedName name="object">#REF!</definedName>
    <definedName name="object_name">#REF!</definedName>
    <definedName name="OBJECT_NUMBER">#REF!</definedName>
    <definedName name="OBJECT_NUMBER1">'[1]ф-5 расчёт'!#REF!</definedName>
    <definedName name="OBJECT_NUMBER2">#REF!</definedName>
    <definedName name="OBJECT_NUMBER3">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'[1]ф-5 расчёт'!#REF!</definedName>
    <definedName name="object2">#REF!</definedName>
    <definedName name="object3">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obor">[7]об!#REF!</definedName>
    <definedName name="obor_1">'[4]1'!$G$82</definedName>
    <definedName name="obor_10">'[4]10'!$G$66</definedName>
    <definedName name="obor_11">'[4]11'!$G$82</definedName>
    <definedName name="obor_12">'[4]12'!#REF!</definedName>
    <definedName name="obor_13">'[4]13'!$G$40</definedName>
    <definedName name="obor_14">'[4]14'!$G$66</definedName>
    <definedName name="obor_15">'[4]15'!$G$83</definedName>
    <definedName name="obor_16">'[4]16'!#REF!</definedName>
    <definedName name="obor_17">'[4]17'!$G$44</definedName>
    <definedName name="obor_18">'[4]18'!$G$66</definedName>
    <definedName name="obor_19">'[4]19'!$G$40</definedName>
    <definedName name="obor_2">'[8]2а'!$G$55</definedName>
    <definedName name="obor_20">'[4]20'!$G$55</definedName>
    <definedName name="obor_21" localSheetId="1">#REF!</definedName>
    <definedName name="obor_21">#REF!</definedName>
    <definedName name="obor_22" localSheetId="1">#REF!</definedName>
    <definedName name="obor_22">#REF!</definedName>
    <definedName name="obor_23" localSheetId="1">#REF!</definedName>
    <definedName name="obor_23">#REF!</definedName>
    <definedName name="obor_25">#REF!</definedName>
    <definedName name="obor_26">#REF!</definedName>
    <definedName name="obor_27">#REF!</definedName>
    <definedName name="obor_28">'[4]28+'!$G$55</definedName>
    <definedName name="obor_3">'[8]3а'!$G$62</definedName>
    <definedName name="obor_30" localSheetId="1">#REF!</definedName>
    <definedName name="obor_30">#REF!</definedName>
    <definedName name="obor_31" localSheetId="1">#REF!</definedName>
    <definedName name="obor_31">#REF!</definedName>
    <definedName name="obor_32" localSheetId="1">#REF!</definedName>
    <definedName name="obor_32">#REF!</definedName>
    <definedName name="obor_34">#REF!</definedName>
    <definedName name="obor_35">#REF!</definedName>
    <definedName name="obor_36">#REF!</definedName>
    <definedName name="obor_39">#REF!</definedName>
    <definedName name="obor_4">'[8]4а'!$G$86</definedName>
    <definedName name="obor_40" localSheetId="1">#REF!</definedName>
    <definedName name="obor_40">#REF!</definedName>
    <definedName name="obor_41" localSheetId="1">#REF!</definedName>
    <definedName name="obor_41">#REF!</definedName>
    <definedName name="obor_42" localSheetId="1">#REF!</definedName>
    <definedName name="obor_42">#REF!</definedName>
    <definedName name="obor_43">#REF!</definedName>
    <definedName name="obor_5">'[4]5'!$G$37</definedName>
    <definedName name="obor_6">'[8]6а'!$G$46</definedName>
    <definedName name="obor_7">'[4]7'!#REF!</definedName>
    <definedName name="obor_8">'[4]8'!#REF!</definedName>
    <definedName name="obor_9">'[4]9'!$G$40</definedName>
    <definedName name="p00001p" localSheetId="1">#REF!</definedName>
    <definedName name="p00001p">#REF!</definedName>
    <definedName name="p00003p" localSheetId="1">#REF!</definedName>
    <definedName name="p00003p">#REF!</definedName>
    <definedName name="p00080p">[9]sal_meh!$H$64</definedName>
    <definedName name="p00107p" localSheetId="1">#REF!</definedName>
    <definedName name="p00107p">#REF!</definedName>
    <definedName name="p00112p" localSheetId="1">#REF!</definedName>
    <definedName name="p00112p">#REF!</definedName>
    <definedName name="p00116p">"$sal_meh.$H$#ССЫЛ!"</definedName>
    <definedName name="p00126p">[9]sal_meh!$H$62</definedName>
    <definedName name="p00127p" localSheetId="1">#REF!</definedName>
    <definedName name="p00127p">#REF!</definedName>
    <definedName name="p00128p">[9]sal_meh!$H$56</definedName>
    <definedName name="p00162p" localSheetId="1">#REF!</definedName>
    <definedName name="p00162p">#REF!</definedName>
    <definedName name="p00247p" localSheetId="1">#REF!</definedName>
    <definedName name="p00247p">#REF!</definedName>
    <definedName name="p00249p">[10]sal_meh!$H$43</definedName>
    <definedName name="p00250p">[9]sal_meh!$H$55</definedName>
    <definedName name="p00251p" localSheetId="1">#REF!</definedName>
    <definedName name="p00251p">#REF!</definedName>
    <definedName name="p00258p" localSheetId="1">#REF!</definedName>
    <definedName name="p00258p">#REF!</definedName>
    <definedName name="p00259p" localSheetId="1">#REF!</definedName>
    <definedName name="p00259p">#REF!</definedName>
    <definedName name="p00261p">#REF!</definedName>
    <definedName name="p00377p">#REF!</definedName>
    <definedName name="p00403p">#REF!</definedName>
    <definedName name="p00404p">#REF!</definedName>
    <definedName name="p00458p">#REF!</definedName>
    <definedName name="p00521p">#REF!</definedName>
    <definedName name="p00613p">#REF!</definedName>
    <definedName name="p00621p">#REF!</definedName>
    <definedName name="p00623p">#REF!</definedName>
    <definedName name="p00625p">#REF!</definedName>
    <definedName name="p00626p">#REF!</definedName>
    <definedName name="p00627p">#REF!</definedName>
    <definedName name="p00654p">#REF!</definedName>
    <definedName name="p00660p">#REF!</definedName>
    <definedName name="p00686p">#REF!</definedName>
    <definedName name="p00687p">#REF!</definedName>
    <definedName name="p00758p">#REF!</definedName>
    <definedName name="p00762p">#REF!</definedName>
    <definedName name="p00765p">[9]sal_meh!$H$65</definedName>
    <definedName name="p00766p">[9]sal_meh!$H$61</definedName>
    <definedName name="p00768p">[9]sal_meh!$H$69</definedName>
    <definedName name="p00777p">[9]sal_meh!$H$68</definedName>
    <definedName name="p00913p" localSheetId="1">#REF!</definedName>
    <definedName name="p00913p">#REF!</definedName>
    <definedName name="p00976p">"$sal_meh.$H$#ССЫЛ!"</definedName>
    <definedName name="p01070p">#REF!</definedName>
    <definedName name="p01135p">#REF!</definedName>
    <definedName name="p01199p">#REF!</definedName>
    <definedName name="p01273p">#REF!</definedName>
    <definedName name="p01415p">#REF!</definedName>
    <definedName name="p01513p">[9]sal_meh!$H$67</definedName>
    <definedName name="p01514p" localSheetId="1">#REF!</definedName>
    <definedName name="p01514p">#REF!</definedName>
    <definedName name="p01522p" localSheetId="1">#REF!</definedName>
    <definedName name="p01522p">#REF!</definedName>
    <definedName name="p01556p" localSheetId="1">#REF!</definedName>
    <definedName name="p01556p">#REF!</definedName>
    <definedName name="p01570p">"$sal_meh.$H$#ССЫЛ!"</definedName>
    <definedName name="p01582p">[10]sal_meh!$H$42</definedName>
    <definedName name="p01643p" localSheetId="1">#REF!</definedName>
    <definedName name="p01643p">#REF!</definedName>
    <definedName name="p01662p">"$sal_meh.$H$#ССЫЛ!"</definedName>
    <definedName name="p01668p">"$sal_meh.$H$#ССЫЛ!"</definedName>
    <definedName name="p01728p">#REF!</definedName>
    <definedName name="p01760p">#REF!</definedName>
    <definedName name="p01828p">#REF!</definedName>
    <definedName name="p01830p">#REF!</definedName>
    <definedName name="p01835p">#REF!</definedName>
    <definedName name="p01836p">#REF!</definedName>
    <definedName name="p01866p">#REF!</definedName>
    <definedName name="p01867p">#REF!</definedName>
    <definedName name="p01871p">[9]sal_meh!$H$60</definedName>
    <definedName name="p01908p" localSheetId="1">#REF!</definedName>
    <definedName name="p01908p">#REF!</definedName>
    <definedName name="p01932p">[9]sal_meh!$H$63</definedName>
    <definedName name="p02001p" localSheetId="1">#REF!</definedName>
    <definedName name="p02001p">#REF!</definedName>
    <definedName name="p02016p" localSheetId="1">#REF!</definedName>
    <definedName name="p02016p">#REF!</definedName>
    <definedName name="p02021p">"$sal_meh.$H$#ССЫЛ!"</definedName>
    <definedName name="p02257p">#REF!</definedName>
    <definedName name="p02259p">#REF!</definedName>
    <definedName name="p02262p">#REF!</definedName>
    <definedName name="p02264p">#REF!</definedName>
    <definedName name="p02270p">#REF!</definedName>
    <definedName name="p02349p">#REF!</definedName>
    <definedName name="p02400p">"$sal_meh.$H$#ССЫЛ!"</definedName>
    <definedName name="p02499p">#REF!</definedName>
    <definedName name="p02509p">#REF!</definedName>
    <definedName name="p02510p">[9]sal_meh!$H$59</definedName>
    <definedName name="p02577p">[9]sal_meh!$H$58</definedName>
    <definedName name="p03508p">"$mat.$H$#ССЫЛ!"</definedName>
    <definedName name="p03526p">[9]mat!$H$150</definedName>
    <definedName name="p03527p">[9]mat!$H$149</definedName>
    <definedName name="p03528p">[9]mat!$H$151</definedName>
    <definedName name="p03529p">[9]mat!$H$152</definedName>
    <definedName name="p03530p">[9]mat!$H$153</definedName>
    <definedName name="p03559p">[9]mat!$H$175</definedName>
    <definedName name="p03565p" localSheetId="1">#REF!</definedName>
    <definedName name="p03565p">#REF!</definedName>
    <definedName name="p03566p">[9]mat!$H$65</definedName>
    <definedName name="p03567p">[9]mat!$H$64</definedName>
    <definedName name="p03657p">[9]mat!$H$159</definedName>
    <definedName name="p03658p">[9]mat!$H$160</definedName>
    <definedName name="p03678p">"$mat.$H$#ССЫЛ!"</definedName>
    <definedName name="p03808p">"$mat.$H$#ССЫЛ!"</definedName>
    <definedName name="p04550p">#REF!</definedName>
    <definedName name="p04642p">"$mat.$H$#ССЫЛ!"</definedName>
    <definedName name="p04652p">#REF!</definedName>
    <definedName name="p05634p">#REF!</definedName>
    <definedName name="p06317p">#REF!</definedName>
    <definedName name="p06322p">#REF!</definedName>
    <definedName name="p06899p">[10]mat!$H$37</definedName>
    <definedName name="p09219p" localSheetId="1">#REF!</definedName>
    <definedName name="p09219p">#REF!</definedName>
    <definedName name="p09249p" localSheetId="1">#REF!</definedName>
    <definedName name="p09249p">#REF!</definedName>
    <definedName name="p09252p">"$mat.$H$#ССЫЛ!"</definedName>
    <definedName name="p09260p">#REF!</definedName>
    <definedName name="p09651p">"$mat.$H$#ССЫЛ!"</definedName>
    <definedName name="p100462p">[9]mat!$H$80</definedName>
    <definedName name="p10414p">"$mat.$H$#ССЫЛ!"</definedName>
    <definedName name="p11000p">#REF!</definedName>
    <definedName name="p11004p">[9]mat!$H$99</definedName>
    <definedName name="p11291p">[9]mat!$H$168</definedName>
    <definedName name="p12105p">[10]mat!$H$35</definedName>
    <definedName name="p12198p">[10]mat!$H$40</definedName>
    <definedName name="p12226p" localSheetId="1">#REF!</definedName>
    <definedName name="p12226p">#REF!</definedName>
    <definedName name="p12283p">[9]mat!$H$60</definedName>
    <definedName name="p12285p" localSheetId="1">#REF!</definedName>
    <definedName name="p12285p">#REF!</definedName>
    <definedName name="p12700p">[10]mat!$H$38</definedName>
    <definedName name="p15021068p">[9]mat!$H$115</definedName>
    <definedName name="p15034014p">[9]mat!$H$135</definedName>
    <definedName name="p15034029p">"$mat.$H$#ССЫЛ!"</definedName>
    <definedName name="p15035012p">[9]mat!$H$181</definedName>
    <definedName name="p15042403p">"$mat.$H$#ССЫЛ!"</definedName>
    <definedName name="p15049006p">[9]mat!$H$116</definedName>
    <definedName name="p150510016p">"$mat.$H$#ССЫЛ!"</definedName>
    <definedName name="p1509539051p">"$mat.$H$#ССЫЛ!"</definedName>
    <definedName name="p1509539051p_1">"$mat.$H$#ССЫЛ!"</definedName>
    <definedName name="p1510213012p">"$mat.$H$#ССЫЛ!"</definedName>
    <definedName name="p15171480p">[9]mat!$H$180</definedName>
    <definedName name="p15172049p">"$mat.$H$#ССЫЛ!"</definedName>
    <definedName name="p151721619p">[9]mat!$H$110</definedName>
    <definedName name="p15172274p">[9]mat!$H$111</definedName>
    <definedName name="p1602220001p">[9]mat!$H$183</definedName>
    <definedName name="p1602220001p_1">"$mat.$H$#ССЫЛ!"</definedName>
    <definedName name="p160230127p">[9]mat!$H$114</definedName>
    <definedName name="p160250091p">[9]mat!$H$182</definedName>
    <definedName name="p17018018p">[9]mat!$H$117</definedName>
    <definedName name="p170883129p">[9]mat!$H$179</definedName>
    <definedName name="p18521980p">[9]mat!$H$112</definedName>
    <definedName name="p1852740p">[9]mat!$H$113</definedName>
    <definedName name="p200321001p">[9]mat!$H$190</definedName>
    <definedName name="p22003p">[10]mat!$H$39</definedName>
    <definedName name="p22004p" localSheetId="1">#REF!</definedName>
    <definedName name="p22004p">#REF!</definedName>
    <definedName name="p22006p" localSheetId="1">#REF!</definedName>
    <definedName name="p22006p">#REF!</definedName>
    <definedName name="p22178p">[9]mat!$H$63</definedName>
    <definedName name="p22453p" localSheetId="1">#REF!</definedName>
    <definedName name="p22453p">#REF!</definedName>
    <definedName name="p23012029p">"$mat.$H$#ССЫЛ!"</definedName>
    <definedName name="p23012034p">"$mat.$H$#ССЫЛ!"</definedName>
    <definedName name="p23012035p">"$mat.$H$#ССЫЛ!"</definedName>
    <definedName name="p23052p">"$mat.$H$#ССЫЛ!"</definedName>
    <definedName name="p23054p">#REF!</definedName>
    <definedName name="p23194p">[9]mat!$H$186</definedName>
    <definedName name="p23469p" localSheetId="1">#REF!</definedName>
    <definedName name="p23469p">#REF!</definedName>
    <definedName name="p23478p">[9]mat!$H$165</definedName>
    <definedName name="p24051530p">[9]mat!$H$92</definedName>
    <definedName name="p30102p" localSheetId="1">#REF!</definedName>
    <definedName name="p30102p">#REF!</definedName>
    <definedName name="p30103p" localSheetId="1">#REF!</definedName>
    <definedName name="p30103p">#REF!</definedName>
    <definedName name="p30126p">[10]mat!$H$42</definedName>
    <definedName name="p30127p">[9]mat!$H$188</definedName>
    <definedName name="p30138p" localSheetId="1">#REF!</definedName>
    <definedName name="p30138p">#REF!</definedName>
    <definedName name="p30322p" localSheetId="1">#REF!</definedName>
    <definedName name="p30322p">#REF!</definedName>
    <definedName name="p30407p" localSheetId="1">#REF!</definedName>
    <definedName name="p30407p">#REF!</definedName>
    <definedName name="p30484p">[9]mat!$H$89</definedName>
    <definedName name="p30535p">"$mat.$H$#ССЫЛ!"</definedName>
    <definedName name="p30652p">[10]mat!$H$44</definedName>
    <definedName name="p30659p">[10]mat!$H$34</definedName>
    <definedName name="p30831p">"$mat.$H$#ССЫЛ!"</definedName>
    <definedName name="p30956p">"$mat.$H$#ССЫЛ!"</definedName>
    <definedName name="p31066p">[9]mat!$H$195</definedName>
    <definedName name="p31087p">[9]mat!$H$91</definedName>
    <definedName name="p31434p" localSheetId="1">#REF!</definedName>
    <definedName name="p31434p">#REF!</definedName>
    <definedName name="p31445p" localSheetId="1">#REF!</definedName>
    <definedName name="p31445p">#REF!</definedName>
    <definedName name="p31519p" localSheetId="1">#REF!</definedName>
    <definedName name="p31519p">#REF!</definedName>
    <definedName name="p31651p">"$mat.$H$#ССЫЛ!"</definedName>
    <definedName name="p31656p">[9]mat!$H$59</definedName>
    <definedName name="p31681p">[9]mat!$H$102</definedName>
    <definedName name="p32104p">[10]mat!$H$43</definedName>
    <definedName name="p32202p" localSheetId="1">#REF!</definedName>
    <definedName name="p32202p">#REF!</definedName>
    <definedName name="p32208p">[9]mat!$H$71</definedName>
    <definedName name="p32468p">[9]mat!$H$187</definedName>
    <definedName name="p32501p">"$mat.$H$#ССЫЛ!"</definedName>
    <definedName name="p32513p">[9]mat!$H$140</definedName>
    <definedName name="p32524p" localSheetId="1">#REF!</definedName>
    <definedName name="p32524p">#REF!</definedName>
    <definedName name="p32534p">"$mat.$H$#ССЫЛ!"</definedName>
    <definedName name="p32540p">"$mat.$H$#ССЫЛ!"</definedName>
    <definedName name="p32543p">"$mat.$H$#ССЫЛ!"</definedName>
    <definedName name="p32717p">"$mat.$H$#ССЫЛ!"</definedName>
    <definedName name="p32721p">"$mat.$H$#ССЫЛ!"</definedName>
    <definedName name="p33730p">[9]mat!$H$69</definedName>
    <definedName name="p33745p">"$mat.$H$#ССЫЛ!"</definedName>
    <definedName name="p33823p">[9]mat!$H$77</definedName>
    <definedName name="p34001p">[9]mat!$H$103</definedName>
    <definedName name="p34003p">"$mat.$H$#ССЫЛ!"</definedName>
    <definedName name="p342210115Кp">"$mat.$H$#ССЫЛ!"</definedName>
    <definedName name="p34241p">[9]mat!$H$61</definedName>
    <definedName name="p34546p">"$mat.$H$#ССЫЛ!"</definedName>
    <definedName name="p35310p">#REF!</definedName>
    <definedName name="p35315p">"$mat.$H$#ССЫЛ!"</definedName>
    <definedName name="p35318p">[9]mat!$H$70</definedName>
    <definedName name="p35326p">[9]mat!$H$74</definedName>
    <definedName name="p35377p">[9]mat!$H$90</definedName>
    <definedName name="p35516p">[9]mat!$H$194</definedName>
    <definedName name="p35518p">[9]mat!$H$100</definedName>
    <definedName name="p36008p" localSheetId="1">#REF!</definedName>
    <definedName name="p36008p">#REF!</definedName>
    <definedName name="p36010p" localSheetId="1">#REF!</definedName>
    <definedName name="p36010p">#REF!</definedName>
    <definedName name="p36025p" localSheetId="1">#REF!</definedName>
    <definedName name="p36025p">#REF!</definedName>
    <definedName name="p36031p">#REF!</definedName>
    <definedName name="p36032p">[9]mat!$H$62</definedName>
    <definedName name="p36057p" localSheetId="1">#REF!</definedName>
    <definedName name="p36057p">#REF!</definedName>
    <definedName name="p36058p" localSheetId="1">#REF!</definedName>
    <definedName name="p36058p">#REF!</definedName>
    <definedName name="p36061p" localSheetId="1">#REF!</definedName>
    <definedName name="p36061p">#REF!</definedName>
    <definedName name="p36062p">#REF!</definedName>
    <definedName name="p36120p">[9]mat!$H$143</definedName>
    <definedName name="p36179p">[10]mat!$H$36</definedName>
    <definedName name="p37010p" localSheetId="1">#REF!</definedName>
    <definedName name="p37010p">#REF!</definedName>
    <definedName name="p37020p">[9]mat!$H$97</definedName>
    <definedName name="p37038p">[9]mat!$H$98</definedName>
    <definedName name="p37039p">[9]mat!$H$95</definedName>
    <definedName name="p37041p">[9]mat!$H$94</definedName>
    <definedName name="p37044p">[9]mat!$H$166</definedName>
    <definedName name="p37046p">[9]mat!$H$167</definedName>
    <definedName name="p37169p">"$mat.$H$#ССЫЛ!"</definedName>
    <definedName name="p37172p">"$mat.$H$#ССЫЛ!"</definedName>
    <definedName name="p37184p">"$mat.$H$#ССЫЛ!"</definedName>
    <definedName name="p37199p">"$mat.$H$#ССЫЛ!"</definedName>
    <definedName name="p37374p">"$mat.$H$#ССЫЛ!"</definedName>
    <definedName name="p37474p">"$mat.$H$#ССЫЛ!"</definedName>
    <definedName name="p37486p">"$mat.$H$#ССЫЛ!"</definedName>
    <definedName name="p37690p">[10]mat!$H$32</definedName>
    <definedName name="p38617p" localSheetId="1">#REF!</definedName>
    <definedName name="p38617p">#REF!</definedName>
    <definedName name="p39596p">"$mat.$H$#ССЫЛ!"</definedName>
    <definedName name="p39599p">#REF!</definedName>
    <definedName name="p39655p">"$mat.$H$#ССЫЛ!"</definedName>
    <definedName name="p39870p">[9]mat!$H$126</definedName>
    <definedName name="p39872p">[9]mat!$H$68</definedName>
    <definedName name="p39873p">[9]mat!$H$67</definedName>
    <definedName name="p40008p">[9]mat!$H$161</definedName>
    <definedName name="p40921p">[9]mat!$H$120</definedName>
    <definedName name="p41043p">"$mat.$H$#ССЫЛ!"</definedName>
    <definedName name="p41200p">#REF!</definedName>
    <definedName name="p41439p">"$mat.$H$#ССЫЛ!"</definedName>
    <definedName name="p41877p">[9]mat!$H$76</definedName>
    <definedName name="p41948p">[9]mat!$H$93</definedName>
    <definedName name="p41954p">[9]mat!$H$139</definedName>
    <definedName name="p41962p">[9]mat!$H$122</definedName>
    <definedName name="p42133p" localSheetId="1">#REF!</definedName>
    <definedName name="p42133p">#REF!</definedName>
    <definedName name="p42160p">"$mat.$H$#ССЫЛ!"</definedName>
    <definedName name="p42378p">#REF!</definedName>
    <definedName name="p42384p">"$mat.$H$#ССЫЛ!"</definedName>
    <definedName name="p42387p">#REF!</definedName>
    <definedName name="p42442p">#REF!</definedName>
    <definedName name="p43109p">#REF!</definedName>
    <definedName name="p44032p">"$mat.$H$#ССЫЛ!"</definedName>
    <definedName name="p44059p">#REF!</definedName>
    <definedName name="p44066p">[9]mat!$H$177</definedName>
    <definedName name="p44109p">[9]mat!$H$66</definedName>
    <definedName name="p44150p">"$mat.$H$#ССЫЛ!"</definedName>
    <definedName name="p44198p">"$mat.$H$#ССЫЛ!"</definedName>
    <definedName name="p44207p">[9]mat!$H$146</definedName>
    <definedName name="p44245p">[10]mat!$H$47</definedName>
    <definedName name="p44251p">"$mat.$H$#ССЫЛ!"</definedName>
    <definedName name="p44268p">[9]mat!$H$124</definedName>
    <definedName name="p44282p" localSheetId="1">#REF!</definedName>
    <definedName name="p44282p">#REF!</definedName>
    <definedName name="p44286p">"$mat.$H$#ССЫЛ!"</definedName>
    <definedName name="p44302p">[9]mat!$H$145</definedName>
    <definedName name="p44528p">"$mat.$H$#ССЫЛ!"</definedName>
    <definedName name="p44538p">"$mat.$H$#ССЫЛ!"</definedName>
    <definedName name="p44560p">[9]mat!$H$78</definedName>
    <definedName name="p44566p">"$mat.$H$#ССЫЛ!"</definedName>
    <definedName name="p44567p">"$mat.$H$#ССЫЛ!"</definedName>
    <definedName name="p44568p">[9]mat!$H$75</definedName>
    <definedName name="p44629p" localSheetId="1">#REF!</definedName>
    <definedName name="p44629p">#REF!</definedName>
    <definedName name="p44644p" localSheetId="1">#REF!</definedName>
    <definedName name="p44644p">#REF!</definedName>
    <definedName name="p44817p">"$mat.$H$#ССЫЛ!"</definedName>
    <definedName name="p45021p">#REF!</definedName>
    <definedName name="p45031p">"$mat.$H$#ССЫЛ!"</definedName>
    <definedName name="p45048p">#REF!</definedName>
    <definedName name="p45056p">#REF!</definedName>
    <definedName name="p45059p">#REF!</definedName>
    <definedName name="p45077p">[9]mat!$H$58</definedName>
    <definedName name="p45086p">[9]mat!$H$147</definedName>
    <definedName name="p45407p">"$mat.$H$#ССЫЛ!"</definedName>
    <definedName name="p45509p">"$mat.$H$#ССЫЛ!"</definedName>
    <definedName name="p45527p">[9]mat!$H$88</definedName>
    <definedName name="p45763p">[9]mat!$H$137</definedName>
    <definedName name="p45883p">[9]mat!$H$86</definedName>
    <definedName name="p45884p" localSheetId="1">#REF!</definedName>
    <definedName name="p45884p">#REF!</definedName>
    <definedName name="p45906p">[9]mat!$H$178</definedName>
    <definedName name="p46118p">[9]mat!$H$173</definedName>
    <definedName name="p46165p">[9]mat!$H$107</definedName>
    <definedName name="p46270p">"$mat.$H$#ССЫЛ!"</definedName>
    <definedName name="p50729p">#REF!</definedName>
    <definedName name="p50730p">[9]mat!$H$144</definedName>
    <definedName name="p50768p">'[7]6'!#REF!</definedName>
    <definedName name="p50781p">"$mat.$H$#ССЫЛ!"</definedName>
    <definedName name="p51027p">[9]mat!$H$72</definedName>
    <definedName name="p51619p" localSheetId="1">#REF!</definedName>
    <definedName name="p51619p">#REF!</definedName>
    <definedName name="p51620p">[10]mat!$H$33</definedName>
    <definedName name="p51622p" localSheetId="1">#REF!</definedName>
    <definedName name="p51622p">#REF!</definedName>
    <definedName name="p52040p">"$mat.$H$#ССЫЛ!"</definedName>
    <definedName name="p52041p">"$mat.$H$#ССЫЛ!"</definedName>
    <definedName name="p54585p">"$mat.$H$#ССЫЛ!"</definedName>
    <definedName name="p55535p">"$mat.$H$#ССЫЛ!"</definedName>
    <definedName name="p58275p">[9]mat!$H$148</definedName>
    <definedName name="p585121т144p" localSheetId="1">#REF!</definedName>
    <definedName name="p585121т144p">#REF!</definedName>
    <definedName name="p585321У083p" localSheetId="1">#REF!</definedName>
    <definedName name="p585321У083p">#REF!</definedName>
    <definedName name="p585521122p">[10]mat!$H$45</definedName>
    <definedName name="p5858212092p">"$mat.$H$#ССЫЛ!"</definedName>
    <definedName name="p585821П756p">#REF!</definedName>
    <definedName name="p586221Б009p">"$mat.$H$#ССЫЛ!"</definedName>
    <definedName name="p586221б016p">#REF!</definedName>
    <definedName name="p586221б017p">#REF!</definedName>
    <definedName name="p586221Б018p">#REF!</definedName>
    <definedName name="p586221Б020p">#REF!</definedName>
    <definedName name="p586221Б022p">#REF!</definedName>
    <definedName name="p60850067p">[9]mat!$H$156</definedName>
    <definedName name="p60860127p">[9]mat!$H$130</definedName>
    <definedName name="p60860128p">"$mat.$H$#ССЫЛ!"</definedName>
    <definedName name="p60860135p">[9]mat!$H$129</definedName>
    <definedName name="p61439p">[9]mat!$H$121</definedName>
    <definedName name="p61502p">"$mat.$H$#ССЫЛ!"</definedName>
    <definedName name="p61509p">#REF!</definedName>
    <definedName name="p61608p">[9]mat!$H$138</definedName>
    <definedName name="p62196p">"$mat.$H$#ССЫЛ!"</definedName>
    <definedName name="p62810p">"$mat.$H$#ССЫЛ!"</definedName>
    <definedName name="p63499p">[9]mat!$H$192</definedName>
    <definedName name="p63538p">"$mat.$H$#ССЫЛ!"</definedName>
    <definedName name="p63540p">"$mat.$H$#ССЫЛ!"</definedName>
    <definedName name="p63541p">"$mat.$H$#ССЫЛ!"</definedName>
    <definedName name="p63696p">"$mat.$H$#ССЫЛ!"</definedName>
    <definedName name="p64055p">"$mat.$H$#ССЫЛ!"</definedName>
    <definedName name="p64092p">[10]mat!$H$46</definedName>
    <definedName name="p64235p">[9]mat!$H$87</definedName>
    <definedName name="p64320p">[9]mat!$H$108</definedName>
    <definedName name="p64457p">"$mat.$H$#ССЫЛ!"</definedName>
    <definedName name="p64856p">[9]mat!$H$193</definedName>
    <definedName name="p65140p">"$mat.$H$#ССЫЛ!"</definedName>
    <definedName name="p65160p">"$mat.$H$#ССЫЛ!"</definedName>
    <definedName name="p74456p">[9]mat!$H$132</definedName>
    <definedName name="p74459p">"$mat.$H$#ССЫЛ!"</definedName>
    <definedName name="p74460p">[9]mat!$H$131</definedName>
    <definedName name="p74464p">"$mat.$H$#ССЫЛ!"</definedName>
    <definedName name="p74465p">[9]mat!$H$134</definedName>
    <definedName name="p76838p">"$mat.$H$#ССЫЛ!"</definedName>
    <definedName name="p77912p">"$mat.$H$#ССЫЛ!"</definedName>
    <definedName name="p92508p">[9]mat!$H$184</definedName>
    <definedName name="p92514p">[9]mat!$H$163</definedName>
    <definedName name="p92530p">[9]mat!$H$128</definedName>
    <definedName name="p92531p">[9]mat!$H$127</definedName>
    <definedName name="p92586p">"$mat.$H$#ССЫЛ!"</definedName>
    <definedName name="p92684p">[9]mat!$H$189</definedName>
    <definedName name="p92688p">[9]mat!$H$125</definedName>
    <definedName name="p92722p">[9]mat!$H$158</definedName>
    <definedName name="p92740p">[9]mat!$H$85</definedName>
    <definedName name="p92758p">"$mat.$H$#ССЫЛ!"</definedName>
    <definedName name="p92760p">[9]mat!$H$119</definedName>
    <definedName name="p92771p">[9]mat!$H$118</definedName>
    <definedName name="p92908p">[9]mat!$H$142</definedName>
    <definedName name="p92934p">"$mat.$H$#ССЫЛ!"</definedName>
    <definedName name="p92935p">"$mat.$H$#ССЫЛ!"</definedName>
    <definedName name="p92985p">[9]mat!$H$176</definedName>
    <definedName name="p94525p">"$mat.$H$#ССЫЛ!"</definedName>
    <definedName name="p94541p">"$mat.$H$#ССЫЛ!"</definedName>
    <definedName name="p94543p">"$mat.$H$#ССЫЛ!"</definedName>
    <definedName name="p94544p">"$mat.$H$#ССЫЛ!"</definedName>
    <definedName name="p94548p">#REF!</definedName>
    <definedName name="p94685p">"$mat.$H$#ССЫЛ!"</definedName>
    <definedName name="p94686p">"$mat.$H$#ССЫЛ!"</definedName>
    <definedName name="p94687p">"$mat.$H$#ССЫЛ!"</definedName>
    <definedName name="p95960p">"$mat.$H$#ССЫЛ!"</definedName>
    <definedName name="p95966p">"$mat.$H$#ССЫЛ!"</definedName>
    <definedName name="p95976p">"$mat.$H$#ССЫЛ!"</definedName>
    <definedName name="p97117p">[9]mat!$H$162</definedName>
    <definedName name="p97212p">"$mat.$H$#ССЫЛ!"</definedName>
    <definedName name="p97213p">"$mat.$H$#ССЫЛ!"</definedName>
    <definedName name="p97221p">[9]mat!$H$185</definedName>
    <definedName name="p97227p">"$mat.$H$#ССЫЛ!"</definedName>
    <definedName name="p97228p">"$mat.$H$#ССЫЛ!"</definedName>
    <definedName name="p97296p">[9]mat!$H$82</definedName>
    <definedName name="p97303p">[9]mat!$H$84</definedName>
    <definedName name="p97305p">[9]mat!$H$83</definedName>
    <definedName name="p97306p">[9]mat!$H$164</definedName>
    <definedName name="p97307p">[9]mat!$H$191</definedName>
    <definedName name="p98014p">[9]mat!$H$136</definedName>
    <definedName name="p98481p">[9]mat!$H$109</definedName>
    <definedName name="p98497p">[9]mat!$H$104</definedName>
    <definedName name="p98526p">"$mat.$H$#ССЫЛ!"</definedName>
    <definedName name="p98527p">"$mat.$H$#ССЫЛ!"</definedName>
    <definedName name="p98857p">[9]mat!$H$169</definedName>
    <definedName name="p99637p">[9]mat!$H$170</definedName>
    <definedName name="p99801p">"$mat.$H$#ССЫЛ!"</definedName>
    <definedName name="p99805p">"$mat.$H$#ССЫЛ!"</definedName>
    <definedName name="p99846p">[9]mat!$H$105</definedName>
    <definedName name="p99894p">"$mat.$H$#ССЫЛ!"</definedName>
    <definedName name="p99898p">"$mat.$H$#ССЫЛ!"</definedName>
    <definedName name="p99971p">[9]mat!$H$106</definedName>
    <definedName name="pc148191p_1">"$sal_meh.$H$#ССЫЛ!"</definedName>
    <definedName name="pc148192р">"$sal_meh.$H$#ССЫЛ!"</definedName>
    <definedName name="pC1597001p">[9]mat!$H$174</definedName>
    <definedName name="pc3101p" localSheetId="1">#REF!</definedName>
    <definedName name="pc3101p">#REF!</definedName>
    <definedName name="pC31020p">"$mat.$H$#ССЫЛ!"</definedName>
    <definedName name="pC31035p">#REF!</definedName>
    <definedName name="pC3103p">#REF!</definedName>
    <definedName name="pC31040p">#REF!</definedName>
    <definedName name="pC31050p">[9]mat!$H$79</definedName>
    <definedName name="pC31075p">[9]mat!$H$81</definedName>
    <definedName name="pC31А1111p">"$mat.$H$#ССЫЛ!"</definedName>
    <definedName name="pC31А1121p">"$mat.$H$#ССЫЛ!"</definedName>
    <definedName name="pir">#REF!</definedName>
    <definedName name="PR">#REF!</definedName>
    <definedName name="PROCH">#REF!</definedName>
    <definedName name="prochie">#REF!</definedName>
    <definedName name="psd">"$#ССЫЛ!.$D$10"</definedName>
    <definedName name="pс148192р">"$sal_meh.$H$#ССЫЛ!"</definedName>
    <definedName name="RISK">#REF!</definedName>
    <definedName name="sal">[6]OS!$D$16</definedName>
    <definedName name="sal_1">'[7]1'!$G$11</definedName>
    <definedName name="sal_10" localSheetId="1">#REF!</definedName>
    <definedName name="sal_10">#REF!</definedName>
    <definedName name="sal_11" localSheetId="1">#REF!</definedName>
    <definedName name="sal_11">#REF!</definedName>
    <definedName name="sal_12" localSheetId="1">#REF!</definedName>
    <definedName name="sal_12">#REF!</definedName>
    <definedName name="sal_13">"$#ССЫЛ!.$G$18"</definedName>
    <definedName name="sal_14">"$#ССЫЛ!.$G$18"</definedName>
    <definedName name="sal_15">"$#ССЫЛ!.$G$18"</definedName>
    <definedName name="sal_16">"$#ССЫЛ!.$G$18"</definedName>
    <definedName name="sal_17">"$#ССЫЛ!.$G$18"</definedName>
    <definedName name="sal_18">"$#ССЫЛ!.$G$18"</definedName>
    <definedName name="sal_19">"$#ССЫЛ!.$G$18"</definedName>
    <definedName name="sal_2">'[7]2'!$G$10</definedName>
    <definedName name="sal_20">'[4]20'!$G$13</definedName>
    <definedName name="sal_21">"$#ССЫЛ!.$G$18"</definedName>
    <definedName name="sal_22">"$#ССЫЛ!.$G$18"</definedName>
    <definedName name="sal_23">"$#ССЫЛ!.$G$18"</definedName>
    <definedName name="sal_24">"$#ССЫЛ!.$G$18"</definedName>
    <definedName name="sal_25">"$#ССЫЛ!.$G$18"</definedName>
    <definedName name="sal_26">"$#ССЫЛ!.$G$18"</definedName>
    <definedName name="sal_27">"$#ССЫЛ!.$G$18"</definedName>
    <definedName name="sal_28">"$#ССЫЛ!.$G$18"</definedName>
    <definedName name="sal_29">#REF!</definedName>
    <definedName name="sal_3">#REF!</definedName>
    <definedName name="sal_30">#REF!</definedName>
    <definedName name="sal_31">#REF!</definedName>
    <definedName name="sal_32">#REF!</definedName>
    <definedName name="sal_33">#REF!</definedName>
    <definedName name="sal_34">#REF!</definedName>
    <definedName name="sal_35">#REF!</definedName>
    <definedName name="sal_36">#REF!</definedName>
    <definedName name="sal_37">#REF!</definedName>
    <definedName name="sal_38">#REF!</definedName>
    <definedName name="sal_39">#REF!</definedName>
    <definedName name="sal_4">'[7]4'!$G$11</definedName>
    <definedName name="sal_40" localSheetId="1">#REF!</definedName>
    <definedName name="sal_40">#REF!</definedName>
    <definedName name="sal_41" localSheetId="1">#REF!</definedName>
    <definedName name="sal_41">#REF!</definedName>
    <definedName name="sal_42" localSheetId="1">#REF!</definedName>
    <definedName name="sal_42">#REF!</definedName>
    <definedName name="sal_43">#REF!</definedName>
    <definedName name="sal_44">#REF!</definedName>
    <definedName name="sal_45">#REF!</definedName>
    <definedName name="sal_46">#REF!</definedName>
    <definedName name="sal_47">#REF!</definedName>
    <definedName name="sal_48">#REF!</definedName>
    <definedName name="sal_49">#REF!</definedName>
    <definedName name="sal_5">#REF!</definedName>
    <definedName name="sal_50">#REF!</definedName>
    <definedName name="sal_51">#REF!</definedName>
    <definedName name="sal_52">#REF!</definedName>
    <definedName name="sal_53">#REF!</definedName>
    <definedName name="sal_54">#REF!</definedName>
    <definedName name="sal_55">#REF!</definedName>
    <definedName name="sal_56">#REF!</definedName>
    <definedName name="sal_57">#REF!</definedName>
    <definedName name="sal_58">#REF!</definedName>
    <definedName name="sal_59">#REF!</definedName>
    <definedName name="sal_6">#REF!</definedName>
    <definedName name="sal_60">#REF!</definedName>
    <definedName name="sal_61">#REF!</definedName>
    <definedName name="sal_62">#REF!</definedName>
    <definedName name="sal_63">#REF!</definedName>
    <definedName name="sal_64">#REF!</definedName>
    <definedName name="sal_66">#REF!</definedName>
    <definedName name="sal_67">#REF!</definedName>
    <definedName name="sal_68">#REF!</definedName>
    <definedName name="sal_69">#REF!</definedName>
    <definedName name="sal_7">'[7]5'!$G$12</definedName>
    <definedName name="sal_70" localSheetId="1">#REF!</definedName>
    <definedName name="sal_70">#REF!</definedName>
    <definedName name="sal_71" localSheetId="1">#REF!</definedName>
    <definedName name="sal_71">#REF!</definedName>
    <definedName name="sal_72" localSheetId="1">#REF!</definedName>
    <definedName name="sal_72">#REF!</definedName>
    <definedName name="sal_73">#REF!</definedName>
    <definedName name="sal_74">#REF!</definedName>
    <definedName name="sal_75">#REF!</definedName>
    <definedName name="sal_76">#REF!</definedName>
    <definedName name="sal_77">#REF!</definedName>
    <definedName name="sal_78">#REF!</definedName>
    <definedName name="sal_79">#REF!</definedName>
    <definedName name="sal_8">'[7]6'!$G$11</definedName>
    <definedName name="sal_80" localSheetId="1">#REF!</definedName>
    <definedName name="sal_80">#REF!</definedName>
    <definedName name="sal_9" localSheetId="1">#REF!</definedName>
    <definedName name="sal_9">#REF!</definedName>
    <definedName name="SMET_JAMI" localSheetId="1">[11]С1!#REF!</definedName>
    <definedName name="SMET_JAMI">[11]С1!#REF!</definedName>
    <definedName name="sost" localSheetId="1">#REF!</definedName>
    <definedName name="sost">#REF!</definedName>
    <definedName name="sostavil" localSheetId="1">#REF!</definedName>
    <definedName name="sostavil">#REF!</definedName>
    <definedName name="SRV" localSheetId="1">#REF!</definedName>
    <definedName name="SRV">#REF!</definedName>
    <definedName name="summa_work">#REF!</definedName>
    <definedName name="SUMRES4">[12]vr_abc4!#REF!</definedName>
    <definedName name="title" localSheetId="1">#REF!</definedName>
    <definedName name="title">#REF!</definedName>
    <definedName name="title_10" localSheetId="1">#REF!</definedName>
    <definedName name="title_10">#REF!</definedName>
    <definedName name="title_11" localSheetId="1">#REF!</definedName>
    <definedName name="title_11">#REF!</definedName>
    <definedName name="title_12">#REF!</definedName>
    <definedName name="title_13">"$#ССЫЛ!.$B$4"</definedName>
    <definedName name="title_14">"$#ССЫЛ!.$B$4"</definedName>
    <definedName name="title_15">"$#ССЫЛ!.$B$4"</definedName>
    <definedName name="title_16">"$#ССЫЛ!.$B$4"</definedName>
    <definedName name="title_17">"$#ССЫЛ!.$B$4"</definedName>
    <definedName name="title_18">"$#ССЫЛ!.$B$4"</definedName>
    <definedName name="title_19">"$#ССЫЛ!.$B$4"</definedName>
    <definedName name="title_2">'[7]2а'!#REF!</definedName>
    <definedName name="title_21">"$#ССЫЛ!.$B$4"</definedName>
    <definedName name="title_22">"$#ССЫЛ!.$B$4"</definedName>
    <definedName name="title_23">"$#ССЫЛ!.$B$4"</definedName>
    <definedName name="title_24">"$#ССЫЛ!.$B$4"</definedName>
    <definedName name="title_25">"$#ССЫЛ!.$B$4"</definedName>
    <definedName name="title_26">"$#ССЫЛ!.$B$4"</definedName>
    <definedName name="title_27">"$#ССЫЛ!.$B$4"</definedName>
    <definedName name="title_28">"$#ССЫЛ!.$B$4"</definedName>
    <definedName name="title_29">"$#ССЫЛ!.$B$4"</definedName>
    <definedName name="title_3">#REF!</definedName>
    <definedName name="title_30">#REF!</definedName>
    <definedName name="title_31">#REF!</definedName>
    <definedName name="title_32">#REF!</definedName>
    <definedName name="title_33">#REF!</definedName>
    <definedName name="title_34">#REF!</definedName>
    <definedName name="title_35">#REF!</definedName>
    <definedName name="title_36">#REF!</definedName>
    <definedName name="title_37">#REF!</definedName>
    <definedName name="title_38">#REF!</definedName>
    <definedName name="title_39">#REF!</definedName>
    <definedName name="title_4">'[7]4а'!#REF!</definedName>
    <definedName name="title_40" localSheetId="1">#REF!</definedName>
    <definedName name="title_40">#REF!</definedName>
    <definedName name="title_41" localSheetId="1">#REF!</definedName>
    <definedName name="title_41">#REF!</definedName>
    <definedName name="title_42" localSheetId="1">#REF!</definedName>
    <definedName name="title_42">#REF!</definedName>
    <definedName name="title_43">#REF!</definedName>
    <definedName name="title_44">#REF!</definedName>
    <definedName name="title_45">#REF!</definedName>
    <definedName name="title_46">#REF!</definedName>
    <definedName name="title_47">#REF!</definedName>
    <definedName name="title_48">#REF!</definedName>
    <definedName name="title_49">#REF!</definedName>
    <definedName name="title_5">#REF!</definedName>
    <definedName name="title_50">#REF!</definedName>
    <definedName name="title_51">#REF!</definedName>
    <definedName name="title_52">#REF!</definedName>
    <definedName name="title_53">#REF!</definedName>
    <definedName name="title_54">#REF!</definedName>
    <definedName name="title_55">#REF!</definedName>
    <definedName name="title_56">#REF!</definedName>
    <definedName name="title_57">#REF!</definedName>
    <definedName name="title_58">#REF!</definedName>
    <definedName name="title_59">#REF!</definedName>
    <definedName name="title_6">#REF!</definedName>
    <definedName name="title_60">#REF!</definedName>
    <definedName name="title_61">#REF!</definedName>
    <definedName name="title_62">#REF!</definedName>
    <definedName name="title_63">#REF!</definedName>
    <definedName name="title_64">#REF!</definedName>
    <definedName name="title_65">#REF!</definedName>
    <definedName name="title_66">#REF!</definedName>
    <definedName name="title_67">#REF!</definedName>
    <definedName name="title_68">#REF!</definedName>
    <definedName name="title_69">#REF!</definedName>
    <definedName name="title_7">'[7]5а'!#REF!</definedName>
    <definedName name="title_70" localSheetId="1">#REF!</definedName>
    <definedName name="title_70">#REF!</definedName>
    <definedName name="title_71" localSheetId="1">#REF!</definedName>
    <definedName name="title_71">#REF!</definedName>
    <definedName name="title_72" localSheetId="1">#REF!</definedName>
    <definedName name="title_72">#REF!</definedName>
    <definedName name="title_73">#REF!</definedName>
    <definedName name="title_74">#REF!</definedName>
    <definedName name="title_75">#REF!</definedName>
    <definedName name="title_76">#REF!</definedName>
    <definedName name="title_77">#REF!</definedName>
    <definedName name="title_78">#REF!</definedName>
    <definedName name="title_79">#REF!</definedName>
    <definedName name="title_8">'[7]6а'!#REF!</definedName>
    <definedName name="title_80" localSheetId="1">#REF!</definedName>
    <definedName name="title_80">#REF!</definedName>
    <definedName name="title_9" localSheetId="1">#REF!</definedName>
    <definedName name="title_9">#REF!</definedName>
    <definedName name="total" localSheetId="1">#REF!</definedName>
    <definedName name="total">#REF!</definedName>
    <definedName name="total_1" localSheetId="1">'[7]1'!#REF!</definedName>
    <definedName name="total_1">'[7]1'!#REF!</definedName>
    <definedName name="total_10" localSheetId="1">#REF!</definedName>
    <definedName name="total_10">#REF!</definedName>
    <definedName name="total_11" localSheetId="1">#REF!</definedName>
    <definedName name="total_11">#REF!</definedName>
    <definedName name="total_12" localSheetId="1">#REF!</definedName>
    <definedName name="total_12">#REF!</definedName>
    <definedName name="total_13">"$#ССЫЛ!.$G$48"</definedName>
    <definedName name="total_14">"$#ССЫЛ!.$G$48"</definedName>
    <definedName name="total_15">"$#ССЫЛ!.$G$48"</definedName>
    <definedName name="total_16">"$#ССЫЛ!.$G$44"</definedName>
    <definedName name="total_17">"$#ССЫЛ!.$G$44"</definedName>
    <definedName name="total_18">"$#ССЫЛ!.$G$44"</definedName>
    <definedName name="total_19">"$#ССЫЛ!.$G$43"</definedName>
    <definedName name="total_2">'[7]2'!#REF!</definedName>
    <definedName name="total_20" localSheetId="1">#REF!</definedName>
    <definedName name="total_20">#REF!</definedName>
    <definedName name="total_21">"$#ССЫЛ!.$G$#ССЫЛ!"</definedName>
    <definedName name="total_22">"$#ССЫЛ!.$G$#ССЫЛ!"</definedName>
    <definedName name="total_23">"$#ССЫЛ!.$G$#ССЫЛ!"</definedName>
    <definedName name="total_24">"$#ССЫЛ!.$G$#ССЫЛ!"</definedName>
    <definedName name="total_25">"$#ССЫЛ!.$G$#ССЫЛ!"</definedName>
    <definedName name="total_26">#REF!</definedName>
    <definedName name="total_27">"$#ССЫЛ!.$G$#ССЫЛ!"</definedName>
    <definedName name="total_28">"$#ССЫЛ!.$G$#ССЫЛ!"</definedName>
    <definedName name="total_29">#REF!</definedName>
    <definedName name="total_3">#REF!</definedName>
    <definedName name="total_30">#REF!</definedName>
    <definedName name="total_31">#REF!</definedName>
    <definedName name="total_32">#REF!</definedName>
    <definedName name="total_33">#REF!</definedName>
    <definedName name="total_34">#REF!</definedName>
    <definedName name="total_35">#REF!</definedName>
    <definedName name="total_36">#REF!</definedName>
    <definedName name="total_37">#REF!</definedName>
    <definedName name="total_38">#REF!</definedName>
    <definedName name="total_39">#REF!</definedName>
    <definedName name="total_4">'[7]4'!#REF!</definedName>
    <definedName name="total_40" localSheetId="1">#REF!</definedName>
    <definedName name="total_40">#REF!</definedName>
    <definedName name="total_41" localSheetId="1">#REF!</definedName>
    <definedName name="total_41">#REF!</definedName>
    <definedName name="total_42" localSheetId="1">#REF!</definedName>
    <definedName name="total_42">#REF!</definedName>
    <definedName name="total_43">#REF!</definedName>
    <definedName name="total_44">#REF!</definedName>
    <definedName name="total_45">#REF!</definedName>
    <definedName name="total_46">#REF!</definedName>
    <definedName name="total_47">#REF!</definedName>
    <definedName name="total_48">#REF!</definedName>
    <definedName name="total_49">#REF!</definedName>
    <definedName name="total_5">#REF!</definedName>
    <definedName name="total_50">#REF!</definedName>
    <definedName name="total_51">#REF!</definedName>
    <definedName name="total_52">#REF!</definedName>
    <definedName name="total_53">#REF!</definedName>
    <definedName name="total_54">#REF!</definedName>
    <definedName name="total_55">#REF!</definedName>
    <definedName name="total_56">#REF!</definedName>
    <definedName name="total_57">#REF!</definedName>
    <definedName name="total_58">#REF!</definedName>
    <definedName name="total_59">#REF!</definedName>
    <definedName name="total_6">#REF!</definedName>
    <definedName name="total_60">#REF!</definedName>
    <definedName name="total_61">#REF!</definedName>
    <definedName name="total_62">#REF!</definedName>
    <definedName name="total_63">#REF!</definedName>
    <definedName name="total_64">#REF!</definedName>
    <definedName name="total_65">#REF!</definedName>
    <definedName name="total_66">#REF!</definedName>
    <definedName name="total_67">#REF!</definedName>
    <definedName name="total_68">#REF!</definedName>
    <definedName name="total_69">#REF!</definedName>
    <definedName name="total_7">'[7]5'!#REF!</definedName>
    <definedName name="total_70" localSheetId="1">#REF!</definedName>
    <definedName name="total_70">#REF!</definedName>
    <definedName name="total_71" localSheetId="1">#REF!</definedName>
    <definedName name="total_71">#REF!</definedName>
    <definedName name="total_72" localSheetId="1">#REF!</definedName>
    <definedName name="total_72">#REF!</definedName>
    <definedName name="total_73">#REF!</definedName>
    <definedName name="total_74">#REF!</definedName>
    <definedName name="total_75">#REF!</definedName>
    <definedName name="total_76">#REF!</definedName>
    <definedName name="total_77">#REF!</definedName>
    <definedName name="total_78">#REF!</definedName>
    <definedName name="total_79">#REF!</definedName>
    <definedName name="total_8">'[7]6'!#REF!</definedName>
    <definedName name="total_80" localSheetId="1">#REF!</definedName>
    <definedName name="total_80">#REF!</definedName>
    <definedName name="total_9" localSheetId="1">#REF!</definedName>
    <definedName name="total_9">#REF!</definedName>
    <definedName name="trans_1">'[7]1'!$G$21</definedName>
    <definedName name="trans_10" localSheetId="1">#REF!</definedName>
    <definedName name="trans_10">#REF!</definedName>
    <definedName name="trans_100">[13]об!$F$15</definedName>
    <definedName name="trans_11" localSheetId="1">#REF!</definedName>
    <definedName name="trans_11">#REF!</definedName>
    <definedName name="trans_12" localSheetId="1">#REF!</definedName>
    <definedName name="trans_12">#REF!</definedName>
    <definedName name="trans_13">"$#ССЫЛ!.$G$26"</definedName>
    <definedName name="trans_14">#REF!</definedName>
    <definedName name="trans_15">'[4]16'!#REF!</definedName>
    <definedName name="trans_2">'[7]2'!#REF!</definedName>
    <definedName name="trans_3" localSheetId="1">#REF!</definedName>
    <definedName name="trans_3">#REF!</definedName>
    <definedName name="trans_4">'[7]4'!#REF!</definedName>
    <definedName name="trans_5" localSheetId="1">#REF!</definedName>
    <definedName name="trans_5">#REF!</definedName>
    <definedName name="trans_6" localSheetId="1">#REF!</definedName>
    <definedName name="trans_6">#REF!</definedName>
    <definedName name="trans_7" localSheetId="1">'[7]5'!#REF!</definedName>
    <definedName name="trans_7">'[7]5'!#REF!</definedName>
    <definedName name="trans_8">'[7]6'!$G$41</definedName>
    <definedName name="trans_9" localSheetId="1">#REF!</definedName>
    <definedName name="trans_9">#REF!</definedName>
    <definedName name="uoooo">'[4]2а'!#REF!</definedName>
    <definedName name="vor" localSheetId="1">#REF!</definedName>
    <definedName name="vor">#REF!</definedName>
    <definedName name="VR" localSheetId="1">#REF!</definedName>
    <definedName name="VR">#REF!</definedName>
    <definedName name="work_title" localSheetId="1">#REF!</definedName>
    <definedName name="work_title">#REF!</definedName>
    <definedName name="work_title_6" localSheetId="1">'[3]Потребность в ресурсах'!#REF!</definedName>
    <definedName name="work_title_6">'[3]Потребность в ресурсах'!#REF!</definedName>
    <definedName name="work_title_7" localSheetId="1">'[3]Сводная ресурсная ведомость'!#REF!</definedName>
    <definedName name="work_title_7">'[3]Сводная ресурсная ведомость'!#REF!</definedName>
    <definedName name="work_title_9" localSheetId="1">'[3]Ведомость ресурсов'!#REF!</definedName>
    <definedName name="work_title_9">'[3]Ведомость ресурсов'!#REF!</definedName>
    <definedName name="zar">[14]data!$D$4</definedName>
    <definedName name="zat_1">'[4]1'!$E$10</definedName>
    <definedName name="zat_10">'[4]10'!$E$10</definedName>
    <definedName name="zat_11">'[4]11'!$E$10</definedName>
    <definedName name="zat_12">'[4]12'!$E$10</definedName>
    <definedName name="zat_13">'[4]13'!$E$10</definedName>
    <definedName name="zat_14">'[4]14'!$E$10</definedName>
    <definedName name="zat_15">'[4]15'!$E$10</definedName>
    <definedName name="zat_16">'[4]16'!$E$10</definedName>
    <definedName name="zat_17">'[4]17'!$E$10</definedName>
    <definedName name="zat_18">'[4]18'!$E$10</definedName>
    <definedName name="zat_19">'[4]19'!$E$10</definedName>
    <definedName name="zat_2">'[4]2'!$E$10</definedName>
    <definedName name="zat_20">'[4]20'!$E$10</definedName>
    <definedName name="zat_21" localSheetId="1">#REF!</definedName>
    <definedName name="zat_21">#REF!</definedName>
    <definedName name="zat_22" localSheetId="1">#REF!</definedName>
    <definedName name="zat_22">#REF!</definedName>
    <definedName name="zat_23" localSheetId="1">#REF!</definedName>
    <definedName name="zat_23">#REF!</definedName>
    <definedName name="zat_24">#REF!</definedName>
    <definedName name="zat_25">#REF!</definedName>
    <definedName name="zat_26">#REF!</definedName>
    <definedName name="zat_27">#REF!</definedName>
    <definedName name="zat_29">#REF!</definedName>
    <definedName name="zat_3">'[4]3'!$E$10</definedName>
    <definedName name="zat_30" localSheetId="1">#REF!</definedName>
    <definedName name="zat_30">#REF!</definedName>
    <definedName name="zat_31" localSheetId="1">#REF!</definedName>
    <definedName name="zat_31">#REF!</definedName>
    <definedName name="zat_32" localSheetId="1">#REF!</definedName>
    <definedName name="zat_32">#REF!</definedName>
    <definedName name="zat_33">#REF!</definedName>
    <definedName name="zat_34">#REF!</definedName>
    <definedName name="zat_35">#REF!</definedName>
    <definedName name="zat_36">#REF!</definedName>
    <definedName name="zat_37">#REF!</definedName>
    <definedName name="zat_38">#REF!</definedName>
    <definedName name="zat_39">#REF!</definedName>
    <definedName name="zat_4">'[4]4'!$E$10</definedName>
    <definedName name="zat_40" localSheetId="1">#REF!</definedName>
    <definedName name="zat_40">#REF!</definedName>
    <definedName name="zat_41" localSheetId="1">#REF!</definedName>
    <definedName name="zat_41">#REF!</definedName>
    <definedName name="zat_42" localSheetId="1">#REF!</definedName>
    <definedName name="zat_42">#REF!</definedName>
    <definedName name="zat_43">#REF!</definedName>
    <definedName name="zat_44">#REF!</definedName>
    <definedName name="zat_45">#REF!</definedName>
    <definedName name="zat_46">#REF!</definedName>
    <definedName name="zat_47">#REF!</definedName>
    <definedName name="zat_48">#REF!</definedName>
    <definedName name="zat_49">#REF!</definedName>
    <definedName name="zat_5">'[4]5'!$E$10</definedName>
    <definedName name="zat_50" localSheetId="1">#REF!</definedName>
    <definedName name="zat_50">#REF!</definedName>
    <definedName name="zat_51" localSheetId="1">#REF!</definedName>
    <definedName name="zat_51">#REF!</definedName>
    <definedName name="zat_52" localSheetId="1">#REF!</definedName>
    <definedName name="zat_52">#REF!</definedName>
    <definedName name="zat_53">#REF!</definedName>
    <definedName name="zat_54">#REF!</definedName>
    <definedName name="zat_55">#REF!</definedName>
    <definedName name="zat_56">#REF!</definedName>
    <definedName name="zat_57">#REF!</definedName>
    <definedName name="zat_58">#REF!</definedName>
    <definedName name="zat_59">#REF!</definedName>
    <definedName name="zat_6">'[4]6'!$E$10</definedName>
    <definedName name="zat_60" localSheetId="1">#REF!</definedName>
    <definedName name="zat_60">#REF!</definedName>
    <definedName name="zat_61" localSheetId="1">#REF!</definedName>
    <definedName name="zat_61">#REF!</definedName>
    <definedName name="zat_62" localSheetId="1">#REF!</definedName>
    <definedName name="zat_62">#REF!</definedName>
    <definedName name="zat_63">#REF!</definedName>
    <definedName name="zat_64">#REF!</definedName>
    <definedName name="zat_65">#REF!</definedName>
    <definedName name="zat_66">#REF!</definedName>
    <definedName name="zat_67">#REF!</definedName>
    <definedName name="zat_68">#REF!</definedName>
    <definedName name="zat_69">#REF!</definedName>
    <definedName name="zat_7">'[4]7'!$E$10</definedName>
    <definedName name="zat_70" localSheetId="1">#REF!</definedName>
    <definedName name="zat_70">#REF!</definedName>
    <definedName name="zat_71" localSheetId="1">#REF!</definedName>
    <definedName name="zat_71">#REF!</definedName>
    <definedName name="zat_72" localSheetId="1">#REF!</definedName>
    <definedName name="zat_72">#REF!</definedName>
    <definedName name="zat_73">#REF!</definedName>
    <definedName name="zat_74">#REF!</definedName>
    <definedName name="zat_75">#REF!</definedName>
    <definedName name="zat_76">#REF!</definedName>
    <definedName name="zat_77">#REF!</definedName>
    <definedName name="zat_78">#REF!</definedName>
    <definedName name="zat_8">'[4]8'!$E$10</definedName>
    <definedName name="zat_9">'[4]9'!$E$10</definedName>
    <definedName name="zatrati">[5]SRS!$C$7</definedName>
    <definedName name="а" localSheetId="1">#REF!</definedName>
    <definedName name="а">#REF!</definedName>
    <definedName name="А1" localSheetId="1">#REF!</definedName>
    <definedName name="А1">#REF!</definedName>
    <definedName name="А12" localSheetId="1">#REF!</definedName>
    <definedName name="А12">#REF!</definedName>
    <definedName name="А17">#REF!</definedName>
    <definedName name="адлия">#REF!</definedName>
    <definedName name="адлия1">#REF!</definedName>
    <definedName name="акциз">#REF!</definedName>
    <definedName name="АП">#REF!</definedName>
    <definedName name="б">#REF!</definedName>
    <definedName name="банк">#REF!</definedName>
    <definedName name="банкпсб">#REF!</definedName>
    <definedName name="болницо">#REF!</definedName>
    <definedName name="бригада">#REF!</definedName>
    <definedName name="бульдозер">#REF!</definedName>
    <definedName name="ва">'[7]7'!$G$38</definedName>
    <definedName name="ВК">'[15]vr_abc4 (2)'!$D$20:$H$154</definedName>
    <definedName name="дИРЕКЦИЯ_ПО_СТР_ВУ_РЕГ.ВОДОПРОВОДОВ" localSheetId="1">#REF!</definedName>
    <definedName name="дИРЕКЦИЯ_ПО_СТР_ВУ_РЕГ.ВОДОПРОВОДОВ">#REF!</definedName>
    <definedName name="ДСЭНМ" localSheetId="1">#REF!</definedName>
    <definedName name="ДСЭНМ">#REF!</definedName>
    <definedName name="дюсш9" localSheetId="1">#REF!</definedName>
    <definedName name="дюсш9">#REF!</definedName>
    <definedName name="к">#REF!</definedName>
    <definedName name="косон">#REF!</definedName>
    <definedName name="кран">#REF!</definedName>
    <definedName name="МАК">#REF!</definedName>
    <definedName name="МАКТАБ">#REF!</definedName>
    <definedName name="метал">#REF!</definedName>
    <definedName name="мз">#REF!</definedName>
    <definedName name="МТМ">#REF!</definedName>
    <definedName name="мхх">#REF!</definedName>
    <definedName name="НА_СТРОИТЕЛЬСТВО_ГИДРОМЕТРИЧЕСКОГО_ПОСТА__НА_ПК_0_54">"="</definedName>
    <definedName name="нояб">#REF!</definedName>
    <definedName name="_xlnm.Print_Area" localSheetId="3">'По объектная '!$A$1:$AB$53</definedName>
    <definedName name="_xlnm.Print_Area" localSheetId="2">расчёт!$A$13:$J$121</definedName>
    <definedName name="_xlnm.Print_Area" localSheetId="1">Сводка!$A$1:$C$31</definedName>
    <definedName name="обше">#REF!</definedName>
    <definedName name="ооо">#REF!</definedName>
    <definedName name="р09210р">"$mat.$H$#ССЫЛ!"</definedName>
    <definedName name="р69210р">"$mat.$H$#ССЫЛ!"</definedName>
    <definedName name="рас">'[16]Потребность в ресурс'!$A$10</definedName>
    <definedName name="рег2">#REF!</definedName>
    <definedName name="РЕСУРС">#REF!</definedName>
    <definedName name="рот">[17]рес!$D$15:$H$204</definedName>
    <definedName name="ррр">#REF!</definedName>
    <definedName name="тор">#REF!</definedName>
    <definedName name="труд">#REF!</definedName>
    <definedName name="труд_6">'[3]Потребность в ресурсах'!#REF!</definedName>
    <definedName name="труд_7">'[3]Сводная ресурсная ведомость'!#REF!</definedName>
    <definedName name="труд_9">'[3]Ведомость ресурсов'!#REF!</definedName>
    <definedName name="УВД" localSheetId="1">#REF!</definedName>
    <definedName name="УВД">#REF!</definedName>
    <definedName name="УКС" localSheetId="1">#REF!</definedName>
    <definedName name="УКС">#REF!</definedName>
    <definedName name="утв2" localSheetId="1">#REF!</definedName>
    <definedName name="утв2">#REF!</definedName>
    <definedName name="утил">'[18]bx_abc4 (2)'!$C$20:$G$173</definedName>
    <definedName name="ФОНТАН">#REF!</definedName>
    <definedName name="хокимят">#REF!</definedName>
    <definedName name="ЧЕЛ_ЧАС_1">'[4]1'!$E$10+'[4]1'!$E$10</definedName>
    <definedName name="ШАМС" localSheetId="1">#REF!</definedName>
    <definedName name="ШАМС">#REF!</definedName>
    <definedName name="э" localSheetId="1">#REF!</definedName>
    <definedName name="э">#REF!</definedName>
    <definedName name="экскаватор" localSheetId="1">#REF!</definedName>
    <definedName name="экскаватор">#REF!</definedName>
    <definedName name="экспертиза_100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54" l="1"/>
  <c r="H6" i="54" s="1"/>
  <c r="F5" i="54"/>
  <c r="F6" i="54" s="1"/>
  <c r="E5" i="54"/>
  <c r="E6" i="54" s="1"/>
  <c r="D5" i="54"/>
  <c r="D6" i="54" s="1"/>
  <c r="G5" i="54"/>
  <c r="G6" i="54" s="1"/>
  <c r="B57" i="52"/>
  <c r="L5" i="54" l="1"/>
  <c r="L6" i="54" s="1"/>
  <c r="A2" i="54"/>
  <c r="M5" i="54" l="1"/>
  <c r="M6" i="54" s="1"/>
  <c r="D1" i="52" l="1"/>
  <c r="G121" i="52" s="1"/>
  <c r="B110" i="52" l="1"/>
  <c r="B99" i="52"/>
  <c r="B14" i="56" l="1"/>
  <c r="B13" i="56"/>
  <c r="D10" i="52"/>
  <c r="D9" i="52"/>
  <c r="D8" i="52"/>
  <c r="B21" i="56" l="1"/>
  <c r="B30" i="56"/>
  <c r="B24" i="56"/>
  <c r="B19" i="56"/>
  <c r="A15" i="56" l="1"/>
  <c r="A16" i="56" s="1"/>
  <c r="A17" i="56" s="1"/>
  <c r="A18" i="56" s="1"/>
  <c r="A19" i="56" s="1"/>
  <c r="A20" i="56" s="1"/>
  <c r="A21" i="56" s="1"/>
  <c r="A22" i="56" s="1"/>
  <c r="A23" i="56" s="1"/>
  <c r="A24" i="56" s="1"/>
  <c r="A25" i="56" s="1"/>
  <c r="A26" i="56" s="1"/>
  <c r="A27" i="56" s="1"/>
  <c r="A28" i="56" s="1"/>
  <c r="A29" i="56" s="1"/>
  <c r="A30" i="56" s="1"/>
  <c r="A31" i="56" s="1"/>
  <c r="D11" i="52" l="1"/>
  <c r="D25" i="46"/>
  <c r="D14" i="46"/>
  <c r="D13" i="46"/>
  <c r="D7" i="46"/>
  <c r="D5" i="46"/>
  <c r="D6" i="46" s="1"/>
  <c r="D17" i="46" l="1"/>
  <c r="D20" i="46" s="1"/>
  <c r="D24" i="46" l="1"/>
  <c r="D26" i="46" s="1"/>
  <c r="D23" i="46"/>
  <c r="D2" i="52"/>
  <c r="D28" i="46" l="1"/>
  <c r="D27" i="46"/>
  <c r="F4" i="52" l="1"/>
  <c r="D4" i="52" s="1"/>
  <c r="B17" i="56" l="1"/>
  <c r="K5" i="54" l="1"/>
  <c r="K6" i="54" s="1"/>
  <c r="F6" i="52"/>
  <c r="D6" i="52" s="1"/>
  <c r="J5" i="54" l="1"/>
  <c r="J6" i="54" s="1"/>
  <c r="N5" i="54" l="1"/>
  <c r="N6" i="54" s="1"/>
  <c r="O5" i="54" l="1"/>
  <c r="O6" i="54" s="1"/>
  <c r="P5" i="54" l="1"/>
  <c r="P6" i="54" s="1"/>
  <c r="F5" i="52" l="1"/>
  <c r="D5" i="52" s="1"/>
  <c r="F7" i="52" l="1"/>
  <c r="D7" i="52" s="1"/>
  <c r="I5" i="54"/>
  <c r="I6" i="54" s="1"/>
  <c r="Q5" i="54" l="1"/>
  <c r="Q6" i="54" s="1"/>
  <c r="R5" i="54" l="1"/>
  <c r="R6" i="54" s="1"/>
  <c r="S5" i="54" l="1"/>
  <c r="S6" i="54" s="1"/>
  <c r="T5" i="54" l="1"/>
  <c r="T6" i="54" s="1"/>
  <c r="W6" i="54" l="1"/>
</calcChain>
</file>

<file path=xl/sharedStrings.xml><?xml version="1.0" encoding="utf-8"?>
<sst xmlns="http://schemas.openxmlformats.org/spreadsheetml/2006/main" count="200" uniqueCount="163">
  <si>
    <t>Исходные данные для определения стоимости объекта в текущих ценах</t>
  </si>
  <si>
    <t xml:space="preserve">Затраты на оборудование, мебель и инвентарь (Со) </t>
  </si>
  <si>
    <t>сум</t>
  </si>
  <si>
    <t>Затраты на строительные материалы, изделия и конструкции (См)</t>
  </si>
  <si>
    <t>Заготовительно-складские расходы 2 %</t>
  </si>
  <si>
    <t>Затраты на ОЗП с учетом начислений на соцстрах (Сзп)</t>
  </si>
  <si>
    <t>3.1</t>
  </si>
  <si>
    <t>Нормативная трудоемкость объекта (Т)</t>
  </si>
  <si>
    <t>чел/час</t>
  </si>
  <si>
    <t>3.2</t>
  </si>
  <si>
    <t>Среднегодовая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</si>
  <si>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сум/месяц</t>
  </si>
  <si>
    <t>3.3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</si>
  <si>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</si>
  <si>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</si>
  <si>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3.4</t>
  </si>
  <si>
    <t>Коэффициент учета размера отчислений на соцстрах (Ксс)</t>
  </si>
  <si>
    <t>Затраты на эксплуатацию машин и механизмов (Сэм)</t>
  </si>
  <si>
    <t>Прочие затраты и расходы производственного характера 2,4 %  (Сп)</t>
  </si>
  <si>
    <t>Процент (%)</t>
  </si>
  <si>
    <t>%</t>
  </si>
  <si>
    <t>Сумма (сум)</t>
  </si>
  <si>
    <t>Прочие затраты и расходы подрядчика (Пп)</t>
  </si>
  <si>
    <t>Затраты на страхование строительства объектов</t>
  </si>
  <si>
    <t>Итого стоимость строительства</t>
  </si>
  <si>
    <t>Затраты риска, исходя из прогноза индекса роста цен К=1,02</t>
  </si>
  <si>
    <t>Таможенные процедуры 0,4 %</t>
  </si>
  <si>
    <t>Итого стоимость объекта в текущих ценах</t>
  </si>
  <si>
    <t>тыс.сум</t>
  </si>
  <si>
    <t>НДС 20 %</t>
  </si>
  <si>
    <t>ИТОГО С НДС</t>
  </si>
  <si>
    <t>№№ ПП</t>
  </si>
  <si>
    <t xml:space="preserve">НАИМЕНОВАНИЕ ЗАТРАТ </t>
  </si>
  <si>
    <t>Транспортные и заготовительно-складские расходы на материалы 5 %, кабельно-проводниковую продукцию 1,5%</t>
  </si>
  <si>
    <t>3.5</t>
  </si>
  <si>
    <t>Средне часовая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</si>
  <si>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Гип</t>
  </si>
  <si>
    <t>Трудовые затраты</t>
  </si>
  <si>
    <t>ч/час</t>
  </si>
  <si>
    <t>Затртаты эксплуатации М/м</t>
  </si>
  <si>
    <t>м/час</t>
  </si>
  <si>
    <t>Материалы</t>
  </si>
  <si>
    <t>Кабельная продукция</t>
  </si>
  <si>
    <t>оборудование</t>
  </si>
  <si>
    <t>перевозка грунта</t>
  </si>
  <si>
    <t>К-т риска</t>
  </si>
  <si>
    <t xml:space="preserve">                                          ПОЯСНИТЕЛЬНАЯ  ЗАПИСКА</t>
  </si>
  <si>
    <t xml:space="preserve"> ОПРЕДЕЛЕНИЕ РЕКОМЕНУЕМОЙ СТАРТОВОЙ СТОИМОСТИ ОБЪЕКТА</t>
  </si>
  <si>
    <t>В ТЕКУЩИХ ЦЕНАХ</t>
  </si>
  <si>
    <t xml:space="preserve"> </t>
  </si>
  <si>
    <t xml:space="preserve">      Стоимость строительства определена в соответствии с  Постановлением Кабинета  </t>
  </si>
  <si>
    <t>Министров от 11.06.2003 года № 261 «О переходе на договорные текущие цены при реализации</t>
  </si>
  <si>
    <t>инвестиционных проектов, осуществляемых за счет централизованных капитальных вложений"</t>
  </si>
  <si>
    <t xml:space="preserve">и ШНК 4.01.16-09. </t>
  </si>
  <si>
    <t>Стоимость строительства объекта рассчитывается по ресурсному методу.</t>
  </si>
  <si>
    <t>Расчет стартовой стоимости в текущих ценах производится по формуле:</t>
  </si>
  <si>
    <r>
      <t xml:space="preserve">Со </t>
    </r>
    <r>
      <rPr>
        <sz val="10"/>
        <rFont val="Arial Cyr"/>
        <charset val="204"/>
      </rPr>
      <t>- затраты на оборудование, мебель и инвентарь</t>
    </r>
  </si>
  <si>
    <r>
      <t xml:space="preserve">См - </t>
    </r>
    <r>
      <rPr>
        <sz val="10"/>
        <rFont val="Arial Cyr"/>
        <charset val="204"/>
      </rPr>
      <t>затраты на строительные материалы, изделия и конструкции;</t>
    </r>
  </si>
  <si>
    <r>
      <t>Сзп</t>
    </r>
    <r>
      <rPr>
        <sz val="10"/>
        <rFont val="Arial Cyr"/>
        <charset val="204"/>
      </rPr>
      <t xml:space="preserve"> - затраты на основную зарплату с учетом начислений на социальное страхование;</t>
    </r>
  </si>
  <si>
    <r>
      <t>Сэм</t>
    </r>
    <r>
      <rPr>
        <sz val="10"/>
        <rFont val="Arial Cyr"/>
        <charset val="204"/>
      </rPr>
      <t xml:space="preserve"> - затраты на эксплуатацию машин и механизмов;</t>
    </r>
  </si>
  <si>
    <r>
      <t>Сп</t>
    </r>
    <r>
      <rPr>
        <sz val="10"/>
        <rFont val="Arial Cyr"/>
        <charset val="204"/>
      </rPr>
      <t xml:space="preserve"> - прочие затраты производственного характера;</t>
    </r>
  </si>
  <si>
    <r>
      <t xml:space="preserve">Пп - </t>
    </r>
    <r>
      <rPr>
        <sz val="10"/>
        <rFont val="Arial Cyr"/>
        <charset val="204"/>
      </rPr>
      <t>прочие затраты подрядчика;</t>
    </r>
  </si>
  <si>
    <r>
      <t>Ср</t>
    </r>
    <r>
      <rPr>
        <sz val="10"/>
        <rFont val="Arial Cyr"/>
        <charset val="204"/>
      </rPr>
      <t xml:space="preserve"> - затраты на страхование строительства объектов на время строительства;</t>
    </r>
  </si>
  <si>
    <r>
      <t>Кр</t>
    </r>
    <r>
      <rPr>
        <sz val="10"/>
        <rFont val="Arial Cyr"/>
        <charset val="204"/>
      </rPr>
      <t xml:space="preserve"> - коэффициент риска;</t>
    </r>
  </si>
  <si>
    <t>I. Затраты на заработную плату;</t>
  </si>
  <si>
    <t xml:space="preserve">     Определяются путем умножения нормативной трудоемкости объекта на текущую стоимость </t>
  </si>
  <si>
    <t>1 человеко-часа (в сумах) и на коэффициент, учитывающий размер отчислений на социальное</t>
  </si>
  <si>
    <t>страхование по формуле:</t>
  </si>
  <si>
    <t>Сзп = Т х Сч х Ксс,</t>
  </si>
  <si>
    <t>где:</t>
  </si>
  <si>
    <r>
      <t>Траб</t>
    </r>
    <r>
      <rPr>
        <sz val="10"/>
        <rFont val="Arial Cyr"/>
        <charset val="204"/>
      </rPr>
      <t xml:space="preserve"> - нормативная трудоемкость объекта, определяемая по ресурсной смете, в чел.-часах;</t>
    </r>
  </si>
  <si>
    <r>
      <t>Сч</t>
    </r>
    <r>
      <rPr>
        <sz val="10"/>
        <rFont val="Arial Cyr"/>
        <charset val="204"/>
      </rPr>
      <t xml:space="preserve"> - среднечасовая заработная плата рабочих-строителей, исчисляется исходя из уровня </t>
    </r>
  </si>
  <si>
    <t>среднестатистической месячной заработной платы строителей по региону;</t>
  </si>
  <si>
    <r>
      <t>Ксс</t>
    </r>
    <r>
      <rPr>
        <sz val="10"/>
        <rFont val="Arial Cyr"/>
        <charset val="204"/>
      </rPr>
      <t xml:space="preserve"> - коэффициент, учитывающий размер отчислений на социальное страхование.</t>
    </r>
  </si>
  <si>
    <t>Исчисление среднечасовой заработной платы производится по формуле:</t>
  </si>
  <si>
    <t>Сч = Змс : Ф,</t>
  </si>
  <si>
    <r>
      <t>Змс</t>
    </r>
    <r>
      <rPr>
        <sz val="10"/>
        <rFont val="Arial Cyr"/>
        <charset val="204"/>
      </rPr>
      <t xml:space="preserve"> - среднемесячная заработная плата рабочих-строителей по региону;</t>
    </r>
  </si>
  <si>
    <r>
      <t>Ф</t>
    </r>
    <r>
      <rPr>
        <sz val="10"/>
        <rFont val="Arial Cyr"/>
        <charset val="204"/>
      </rPr>
      <t xml:space="preserve"> - среднемесячный фонд рабочего времени в часах по данным Министерства труда </t>
    </r>
  </si>
  <si>
    <t>и социальной защиты населения Республики Узбекистан.</t>
  </si>
  <si>
    <t>Трудозатраты определены в соответствие с ресурсной сметой в чел/час</t>
  </si>
  <si>
    <t xml:space="preserve"> Всего заработная плата рабочих-строителей в текущих ценах с отчислениями</t>
  </si>
  <si>
    <t xml:space="preserve"> на социальное страхование в размере -  </t>
  </si>
  <si>
    <t>II. Затраты на эксплуатацию машин и механизмов</t>
  </si>
  <si>
    <t xml:space="preserve">Стоимость затрат на эксплуатацию машин и механизмов при определении стоимости </t>
  </si>
  <si>
    <t xml:space="preserve">строительства объекта принимается по текущим ценам исходя из нормативной </t>
  </si>
  <si>
    <t xml:space="preserve">потребности в машино-часах по ресурсной смете и среднесложившейся по региону </t>
  </si>
  <si>
    <t>цены машино-часа соответствующего вида машин по формуле:</t>
  </si>
  <si>
    <t>Сэм = Эм х Цпр,</t>
  </si>
  <si>
    <r>
      <t>Эм</t>
    </r>
    <r>
      <rPr>
        <sz val="10"/>
        <rFont val="Arial Cyr"/>
        <charset val="204"/>
      </rPr>
      <t xml:space="preserve"> - объем эксплуатации машин и механизмов в часах;</t>
    </r>
  </si>
  <si>
    <r>
      <t>Цпр</t>
    </r>
    <r>
      <rPr>
        <sz val="10"/>
        <rFont val="Arial Cyr"/>
        <charset val="204"/>
      </rPr>
      <t xml:space="preserve"> - текущие цены на эксплуатацию машин и механизмов в час/сум.</t>
    </r>
  </si>
  <si>
    <t>Стоимость затрат на эксплуатацию машин и механизмов определена в соответствии с ресурс-</t>
  </si>
  <si>
    <t>ной сметой согласно ШНК 4.01.16-09.</t>
  </si>
  <si>
    <t>III. Затраты на приобретение строительных материалов, изделий и конструкций</t>
  </si>
  <si>
    <t xml:space="preserve">    Затраты на приобретение строительных материалов, изделий и контрукций определены на</t>
  </si>
  <si>
    <t xml:space="preserve">основе фактических показателей в соответствии с  ресурсной сметы, разработаной в составе </t>
  </si>
  <si>
    <t xml:space="preserve">рабочего проекта с применением средних текущих цен на материально-технические ресурсы </t>
  </si>
  <si>
    <t>применяемые в строительном производстве Республики Узбекистан и  в данном регионе,  по</t>
  </si>
  <si>
    <t>формуле:</t>
  </si>
  <si>
    <r>
      <t>См = См1 + См2 + СмЗ +...+ Смп</t>
    </r>
    <r>
      <rPr>
        <sz val="10"/>
        <rFont val="Arial Cyr"/>
        <charset val="204"/>
      </rPr>
      <t>, где:</t>
    </r>
  </si>
  <si>
    <r>
      <t>См1, См2, СмЗ, Смп</t>
    </r>
    <r>
      <rPr>
        <sz val="10"/>
        <rFont val="Arial Cyr"/>
        <charset val="204"/>
      </rPr>
      <t xml:space="preserve"> - стоимость отдельных видов строительных материалов и конструкций</t>
    </r>
  </si>
  <si>
    <r>
      <t>N</t>
    </r>
    <r>
      <rPr>
        <sz val="10"/>
        <rFont val="Arial Cyr"/>
        <charset val="204"/>
      </rPr>
      <t xml:space="preserve"> - количество отдельного вида строительного материала (изделия, конструкции), </t>
    </r>
  </si>
  <si>
    <t>требуемого для строительства объекта;</t>
  </si>
  <si>
    <r>
      <t>Цср</t>
    </r>
    <r>
      <rPr>
        <sz val="10"/>
        <rFont val="Arial Cyr"/>
        <charset val="204"/>
      </rPr>
      <t xml:space="preserve"> - средневзвешенная цена на единицу строительного материала (изделия, конструкции).</t>
    </r>
  </si>
  <si>
    <t xml:space="preserve">Стоимость строительных материалов принята из ресурсной сметы согласованная заказчиком. </t>
  </si>
  <si>
    <t>IV. Прочие затраты подрядчика</t>
  </si>
  <si>
    <t>V. Прочие затрат заказчика</t>
  </si>
  <si>
    <t xml:space="preserve">        Прочие затраты заказчика (Пзз)   ( затраты на разработку проекта и экспертизу </t>
  </si>
  <si>
    <t xml:space="preserve">проекта,  стоимость разработки  рабочей документации и изыскательских работ, содержание </t>
  </si>
  <si>
    <t>технического и авторского надзора, затрат на отведения земель, выплаты компенсаций, про-</t>
  </si>
  <si>
    <t>ведения конкурсных торгов и т.п. ) в соответствии с данными заказчика и ШНК 4.01.16-09.</t>
  </si>
  <si>
    <t>VI. Транспортные и заготовительно-складские расходы</t>
  </si>
  <si>
    <t>VII. Коэффициент риска</t>
  </si>
  <si>
    <t xml:space="preserve">    Коэффициент риска принят согласно утвержденного предварительного технико-экономического  </t>
  </si>
  <si>
    <t xml:space="preserve">расчета  в размере _____ %.   </t>
  </si>
  <si>
    <t>Все стоимости материалов, конструкций, оборудования,маш-час, чел-час согласованы,</t>
  </si>
  <si>
    <t>подтверждены заказчиком и приложены к сметной документации .</t>
  </si>
  <si>
    <t>Главный инженер проекта</t>
  </si>
  <si>
    <r>
      <t xml:space="preserve">С = (Со + См + Сзп + Сэм + Сп + Пп + Ср) х Кр, </t>
    </r>
    <r>
      <rPr>
        <sz val="10"/>
        <rFont val="Arial Cyr"/>
        <family val="2"/>
        <charset val="204"/>
      </rPr>
      <t>где:</t>
    </r>
  </si>
  <si>
    <r>
      <t xml:space="preserve">    </t>
    </r>
    <r>
      <rPr>
        <b/>
        <sz val="10"/>
        <rFont val="Arial Cyr"/>
        <family val="2"/>
        <charset val="204"/>
      </rPr>
      <t xml:space="preserve">      Смп = N x Цср,</t>
    </r>
  </si>
  <si>
    <t>Транспортные затраты материалов</t>
  </si>
  <si>
    <t>Транспортные затраты оборудования</t>
  </si>
  <si>
    <t xml:space="preserve">Средне часовая заработная плата строителей по региону в расчете на месяц, </t>
  </si>
  <si>
    <t>оборудование 2%</t>
  </si>
  <si>
    <t>ВСЕГО</t>
  </si>
  <si>
    <t>СВОДКА ЗАТРАТ</t>
  </si>
  <si>
    <t>№</t>
  </si>
  <si>
    <t>Наименования 
объект</t>
  </si>
  <si>
    <t>Эксплутация машин и механизмов</t>
  </si>
  <si>
    <t>Обору-
дование</t>
  </si>
  <si>
    <t>Заработная
 плата</t>
  </si>
  <si>
    <t>Отчисление
 на соцстрах</t>
  </si>
  <si>
    <t>Итого Прямые
 затраты</t>
  </si>
  <si>
    <t>Прочие
 затраты подрядчика</t>
  </si>
  <si>
    <t xml:space="preserve">Всего  </t>
  </si>
  <si>
    <t>Итого</t>
  </si>
  <si>
    <t>НДС</t>
  </si>
  <si>
    <t>Всего
 стоимость</t>
  </si>
  <si>
    <t>Расчет составил</t>
  </si>
  <si>
    <t>Проверил</t>
  </si>
  <si>
    <t>ИТОГО</t>
  </si>
  <si>
    <t xml:space="preserve">     Прочие затраты подрядчика.</t>
  </si>
  <si>
    <t>Коэффициент риска</t>
  </si>
  <si>
    <t>Затраты на страхование строительства объектов  0,32%</t>
  </si>
  <si>
    <t>Прочие затраты производственного характера</t>
  </si>
  <si>
    <t>ИТОГО ПРЯМЫЕ ЗАТРАТЫ</t>
  </si>
  <si>
    <t>Затраты на оборудование, мебель и инвентарь</t>
  </si>
  <si>
    <t>Затраты на строительные материалы и изделия</t>
  </si>
  <si>
    <t>Затраты на эксплуатацию машин и механизмов</t>
  </si>
  <si>
    <t>Общая стоимость строительно-монтажных работ</t>
  </si>
  <si>
    <t>Цена
(тыс.сум)</t>
  </si>
  <si>
    <t>Транспортные расходы на оборудование</t>
  </si>
  <si>
    <t>Транспортные расходы на материалы</t>
  </si>
  <si>
    <t>Транспортные расходы на кабельную продукцию</t>
  </si>
  <si>
    <t>Страхование
 объекта</t>
  </si>
  <si>
    <t>Транспортные затраты кабельной продукции</t>
  </si>
  <si>
    <t>Затраты
 труда, чел/ч.</t>
  </si>
  <si>
    <t>РЕКОМЕНДУЕМАЯ СТАРТОВАЯ  СТОИМОСТЬ 
ОБЪЕКТА В ТЕКУЩИХ  ЦЕНАХ</t>
  </si>
  <si>
    <t>ИТОГО БЕЗ НДС</t>
  </si>
  <si>
    <t>ИТОГО стоимость строительства в текущих ценах с НДС</t>
  </si>
  <si>
    <t>Б.Абдуллаев</t>
  </si>
  <si>
    <t>ЯНГИ ХУЖАОБОД МФЙ</t>
  </si>
  <si>
    <t>Б.Муминов</t>
  </si>
  <si>
    <t>НАМАНГАН ТУМАНИ ХУЖАКИШЛОК МФЙ ТУРКИСТОН, ЗАРАФШОН ВА НАМУНА ИЧКИ КЎЧАЛАРИНИ ЖОРИЙ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</si>
</sst>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-;\-* #,##0.00_-;_-* &quot;-&quot;??_-;_-@_-"/>
    <numFmt numFmtId="165" formatCode="_-* #,##0.00_р_._-;\-* #,##0.00_р_._-;_-* &quot;-&quot;??_р_._-;_-@_-"/>
    <numFmt numFmtId="166" formatCode="#,##0.000"/>
    <numFmt numFmtId="167" formatCode="#,##0.0000"/>
    <numFmt numFmtId="168" formatCode="0.000"/>
    <numFmt numFmtId="169" formatCode="_-* #,##0_р_._-;\-* #,##0_р_._-;_-* &quot;-&quot;??_р_._-;_-@_-"/>
    <numFmt numFmtId="170" formatCode="_-* #,##0.000_р_._-;\-* #,##0.000_р_._-;_-* &quot;-&quot;??_р_._-;_-@_-"/>
    <numFmt numFmtId="171" formatCode="0.0%"/>
    <numFmt numFmtId="172" formatCode="_-* #,##0.000\ _₽_-;\-* #,##0.000\ _₽_-;_-* &quot;-&quot;???\ _₽_-;_-@_-"/>
    <numFmt numFmtId="173" formatCode="#,##0_ ;\-#,##0\ "/>
  </numFmts>
  <fonts count="4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8"/>
      <name val="Arial Cyr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sz val="11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20"/>
      <name val="Arial Cyr"/>
      <charset val="204"/>
    </font>
    <font>
      <b/>
      <sz val="8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sz val="10"/>
      <name val="Times New Roman Cyr"/>
      <family val="1"/>
      <charset val="204"/>
    </font>
    <font>
      <sz val="14"/>
      <name val="Arial Narrow"/>
      <family val="2"/>
      <charset val="204"/>
    </font>
    <font>
      <b/>
      <sz val="12"/>
      <color indexed="8"/>
      <name val="Arial Narrow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27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</borders>
  <cellStyleXfs count="59">
    <xf numFmtId="0" fontId="0" fillId="0" borderId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9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2" borderId="0" applyNumberFormat="0" applyBorder="0" applyAlignment="0" applyProtection="0"/>
    <xf numFmtId="0" fontId="18" fillId="5" borderId="1" applyNumberFormat="0" applyAlignment="0" applyProtection="0"/>
    <xf numFmtId="0" fontId="19" fillId="12" borderId="2" applyNumberFormat="0" applyAlignment="0" applyProtection="0"/>
    <xf numFmtId="0" fontId="20" fillId="12" borderId="1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23" borderId="7" applyNumberFormat="0" applyAlignment="0" applyProtection="0"/>
    <xf numFmtId="0" fontId="26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8" fillId="4" borderId="0" applyNumberFormat="0" applyBorder="0" applyAlignment="0" applyProtection="0"/>
    <xf numFmtId="0" fontId="29" fillId="0" borderId="0" applyNumberFormat="0" applyFill="0" applyBorder="0" applyAlignment="0" applyProtection="0"/>
    <xf numFmtId="0" fontId="16" fillId="8" borderId="8" applyNumberFormat="0" applyFont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0" fontId="32" fillId="6" borderId="0" applyNumberFormat="0" applyBorder="0" applyAlignment="0" applyProtection="0"/>
    <xf numFmtId="0" fontId="5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43" fillId="0" borderId="0"/>
    <xf numFmtId="0" fontId="4" fillId="0" borderId="0"/>
    <xf numFmtId="0" fontId="14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72">
    <xf numFmtId="0" fontId="0" fillId="0" borderId="0" xfId="0"/>
    <xf numFmtId="0" fontId="7" fillId="0" borderId="10" xfId="40" applyFont="1" applyBorder="1"/>
    <xf numFmtId="0" fontId="8" fillId="0" borderId="11" xfId="40" applyFont="1" applyBorder="1"/>
    <xf numFmtId="0" fontId="7" fillId="0" borderId="11" xfId="40" applyFont="1" applyBorder="1"/>
    <xf numFmtId="0" fontId="7" fillId="0" borderId="12" xfId="40" applyFont="1" applyBorder="1"/>
    <xf numFmtId="0" fontId="5" fillId="0" borderId="0" xfId="40"/>
    <xf numFmtId="0" fontId="7" fillId="0" borderId="13" xfId="40" applyFont="1" applyBorder="1"/>
    <xf numFmtId="0" fontId="7" fillId="0" borderId="0" xfId="40" applyFont="1" applyBorder="1"/>
    <xf numFmtId="0" fontId="7" fillId="0" borderId="14" xfId="40" applyFont="1" applyBorder="1"/>
    <xf numFmtId="0" fontId="7" fillId="0" borderId="15" xfId="40" applyFont="1" applyBorder="1" applyAlignment="1">
      <alignment horizontal="left"/>
    </xf>
    <xf numFmtId="0" fontId="7" fillId="0" borderId="16" xfId="40" applyFont="1" applyBorder="1"/>
    <xf numFmtId="3" fontId="7" fillId="0" borderId="16" xfId="40" applyNumberFormat="1" applyFont="1" applyBorder="1" applyProtection="1">
      <protection locked="0"/>
    </xf>
    <xf numFmtId="0" fontId="7" fillId="0" borderId="17" xfId="40" applyFont="1" applyBorder="1" applyAlignment="1">
      <alignment horizontal="left" indent="1"/>
    </xf>
    <xf numFmtId="0" fontId="7" fillId="0" borderId="18" xfId="40" applyFont="1" applyBorder="1" applyAlignment="1">
      <alignment horizontal="left"/>
    </xf>
    <xf numFmtId="0" fontId="7" fillId="0" borderId="19" xfId="40" applyFont="1" applyBorder="1"/>
    <xf numFmtId="3" fontId="7" fillId="0" borderId="19" xfId="40" applyNumberFormat="1" applyFont="1" applyBorder="1" applyProtection="1">
      <protection locked="0"/>
    </xf>
    <xf numFmtId="0" fontId="7" fillId="0" borderId="20" xfId="40" applyFont="1" applyBorder="1" applyAlignment="1">
      <alignment horizontal="left" indent="1"/>
    </xf>
    <xf numFmtId="0" fontId="7" fillId="0" borderId="21" xfId="40" applyFont="1" applyBorder="1" applyAlignment="1">
      <alignment horizontal="left" vertical="center" wrapText="1"/>
    </xf>
    <xf numFmtId="0" fontId="7" fillId="0" borderId="21" xfId="40" applyFont="1" applyBorder="1"/>
    <xf numFmtId="3" fontId="5" fillId="0" borderId="0" xfId="40" applyNumberFormat="1"/>
    <xf numFmtId="3" fontId="7" fillId="24" borderId="19" xfId="40" applyNumberFormat="1" applyFont="1" applyFill="1" applyBorder="1"/>
    <xf numFmtId="49" fontId="7" fillId="0" borderId="18" xfId="40" applyNumberFormat="1" applyFont="1" applyBorder="1" applyAlignment="1">
      <alignment horizontal="left" indent="1"/>
    </xf>
    <xf numFmtId="4" fontId="7" fillId="0" borderId="19" xfId="40" applyNumberFormat="1" applyFont="1" applyFill="1" applyBorder="1" applyProtection="1">
      <protection locked="0"/>
    </xf>
    <xf numFmtId="49" fontId="7" fillId="0" borderId="18" xfId="40" applyNumberFormat="1" applyFont="1" applyBorder="1" applyAlignment="1">
      <alignment horizontal="left" vertical="top" wrapText="1" indent="1"/>
    </xf>
    <xf numFmtId="0" fontId="7" fillId="0" borderId="19" xfId="40" applyNumberFormat="1" applyFont="1" applyBorder="1" applyAlignment="1">
      <alignment vertical="top" wrapText="1"/>
    </xf>
    <xf numFmtId="4" fontId="7" fillId="0" borderId="22" xfId="40" applyNumberFormat="1" applyFont="1" applyBorder="1" applyAlignment="1" applyProtection="1">
      <alignment vertical="top"/>
      <protection locked="0"/>
    </xf>
    <xf numFmtId="0" fontId="7" fillId="0" borderId="20" xfId="40" applyNumberFormat="1" applyFont="1" applyBorder="1" applyAlignment="1">
      <alignment horizontal="left" vertical="top" wrapText="1" indent="1"/>
    </xf>
    <xf numFmtId="0" fontId="5" fillId="0" borderId="0" xfId="40" applyNumberFormat="1" applyAlignment="1">
      <alignment vertical="top" wrapText="1"/>
    </xf>
    <xf numFmtId="166" fontId="7" fillId="0" borderId="22" xfId="40" applyNumberFormat="1" applyFont="1" applyBorder="1" applyAlignment="1" applyProtection="1">
      <alignment vertical="top"/>
      <protection locked="0"/>
    </xf>
    <xf numFmtId="0" fontId="7" fillId="0" borderId="19" xfId="40" applyFont="1" applyBorder="1" applyProtection="1">
      <protection locked="0"/>
    </xf>
    <xf numFmtId="0" fontId="7" fillId="0" borderId="18" xfId="40" applyFont="1" applyBorder="1"/>
    <xf numFmtId="0" fontId="7" fillId="0" borderId="19" xfId="40" applyFont="1" applyBorder="1" applyAlignment="1">
      <alignment horizontal="left" indent="2"/>
    </xf>
    <xf numFmtId="10" fontId="7" fillId="0" borderId="19" xfId="40" applyNumberFormat="1" applyFont="1" applyBorder="1" applyProtection="1">
      <protection locked="0"/>
    </xf>
    <xf numFmtId="0" fontId="7" fillId="0" borderId="20" xfId="40" quotePrefix="1" applyFont="1" applyBorder="1" applyAlignment="1">
      <alignment horizontal="left" indent="1"/>
    </xf>
    <xf numFmtId="0" fontId="7" fillId="0" borderId="23" xfId="40" applyFont="1" applyBorder="1" applyAlignment="1">
      <alignment horizontal="left"/>
    </xf>
    <xf numFmtId="167" fontId="7" fillId="0" borderId="21" xfId="40" applyNumberFormat="1" applyFont="1" applyBorder="1" applyProtection="1">
      <protection locked="0"/>
    </xf>
    <xf numFmtId="0" fontId="7" fillId="0" borderId="24" xfId="40" quotePrefix="1" applyFont="1" applyBorder="1" applyAlignment="1">
      <alignment horizontal="left" indent="1"/>
    </xf>
    <xf numFmtId="4" fontId="7" fillId="0" borderId="21" xfId="40" applyNumberFormat="1" applyFont="1" applyBorder="1" applyProtection="1">
      <protection locked="0"/>
    </xf>
    <xf numFmtId="0" fontId="7" fillId="0" borderId="24" xfId="40" applyFont="1" applyBorder="1" applyAlignment="1">
      <alignment horizontal="left" indent="1"/>
    </xf>
    <xf numFmtId="0" fontId="7" fillId="0" borderId="21" xfId="40" applyFont="1" applyBorder="1" applyAlignment="1">
      <alignment horizontal="left" indent="2"/>
    </xf>
    <xf numFmtId="3" fontId="7" fillId="0" borderId="21" xfId="40" applyNumberFormat="1" applyFont="1" applyBorder="1" applyProtection="1">
      <protection locked="0"/>
    </xf>
    <xf numFmtId="1" fontId="7" fillId="0" borderId="21" xfId="40" applyNumberFormat="1" applyFont="1" applyBorder="1" applyProtection="1">
      <protection locked="0"/>
    </xf>
    <xf numFmtId="166" fontId="7" fillId="0" borderId="21" xfId="40" applyNumberFormat="1" applyFont="1" applyBorder="1"/>
    <xf numFmtId="0" fontId="5" fillId="24" borderId="18" xfId="40" applyFill="1" applyBorder="1" applyAlignment="1">
      <alignment horizontal="left"/>
    </xf>
    <xf numFmtId="168" fontId="7" fillId="0" borderId="25" xfId="40" applyNumberFormat="1" applyFont="1" applyBorder="1"/>
    <xf numFmtId="0" fontId="5" fillId="24" borderId="26" xfId="40" applyFill="1" applyBorder="1"/>
    <xf numFmtId="0" fontId="7" fillId="0" borderId="27" xfId="40" applyFont="1" applyBorder="1"/>
    <xf numFmtId="166" fontId="7" fillId="0" borderId="27" xfId="40" applyNumberFormat="1" applyFont="1" applyBorder="1"/>
    <xf numFmtId="0" fontId="7" fillId="0" borderId="28" xfId="40" applyFont="1" applyBorder="1" applyAlignment="1">
      <alignment horizontal="center"/>
    </xf>
    <xf numFmtId="0" fontId="5" fillId="0" borderId="0" xfId="40" applyBorder="1"/>
    <xf numFmtId="0" fontId="5" fillId="0" borderId="0" xfId="40" applyFont="1"/>
    <xf numFmtId="0" fontId="4" fillId="0" borderId="0" xfId="39"/>
    <xf numFmtId="1" fontId="4" fillId="25" borderId="0" xfId="39" applyNumberFormat="1" applyFill="1"/>
    <xf numFmtId="0" fontId="4" fillId="25" borderId="0" xfId="39" applyFill="1"/>
    <xf numFmtId="1" fontId="4" fillId="0" borderId="0" xfId="39" applyNumberFormat="1" applyAlignment="1">
      <alignment horizontal="right"/>
    </xf>
    <xf numFmtId="9" fontId="4" fillId="25" borderId="0" xfId="39" applyNumberFormat="1" applyFill="1"/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12" fillId="0" borderId="0" xfId="0" applyFont="1"/>
    <xf numFmtId="0" fontId="10" fillId="0" borderId="0" xfId="0" applyFont="1"/>
    <xf numFmtId="0" fontId="13" fillId="27" borderId="0" xfId="0" applyFont="1" applyFill="1"/>
    <xf numFmtId="0" fontId="1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0" xfId="0" applyFont="1"/>
    <xf numFmtId="9" fontId="0" fillId="0" borderId="0" xfId="0" applyNumberFormat="1"/>
    <xf numFmtId="0" fontId="9" fillId="0" borderId="0" xfId="0" applyFont="1"/>
    <xf numFmtId="0" fontId="15" fillId="0" borderId="0" xfId="0" applyFont="1" applyFill="1"/>
    <xf numFmtId="0" fontId="0" fillId="0" borderId="0" xfId="0" applyFill="1"/>
    <xf numFmtId="0" fontId="4" fillId="0" borderId="0" xfId="39" applyFont="1"/>
    <xf numFmtId="0" fontId="4" fillId="0" borderId="0" xfId="38"/>
    <xf numFmtId="0" fontId="34" fillId="0" borderId="19" xfId="38" applyFont="1" applyBorder="1" applyAlignment="1">
      <alignment horizontal="center" vertical="center"/>
    </xf>
    <xf numFmtId="0" fontId="4" fillId="0" borderId="19" xfId="38" applyFont="1" applyBorder="1" applyAlignment="1">
      <alignment horizontal="center" vertical="center" wrapText="1"/>
    </xf>
    <xf numFmtId="0" fontId="6" fillId="27" borderId="19" xfId="38" applyFont="1" applyFill="1" applyBorder="1" applyAlignment="1">
      <alignment horizontal="center" vertical="center" wrapText="1"/>
    </xf>
    <xf numFmtId="0" fontId="6" fillId="27" borderId="19" xfId="38" applyFont="1" applyFill="1" applyBorder="1" applyAlignment="1">
      <alignment horizontal="center" vertical="center"/>
    </xf>
    <xf numFmtId="0" fontId="4" fillId="0" borderId="19" xfId="38" applyFont="1" applyBorder="1" applyAlignment="1">
      <alignment horizontal="center" vertical="center"/>
    </xf>
    <xf numFmtId="1" fontId="4" fillId="0" borderId="19" xfId="38" applyNumberFormat="1" applyFont="1" applyBorder="1" applyAlignment="1">
      <alignment horizontal="center" vertical="center"/>
    </xf>
    <xf numFmtId="0" fontId="9" fillId="0" borderId="19" xfId="38" applyFont="1" applyBorder="1" applyAlignment="1">
      <alignment vertical="center"/>
    </xf>
    <xf numFmtId="9" fontId="4" fillId="27" borderId="19" xfId="38" applyNumberFormat="1" applyFont="1" applyFill="1" applyBorder="1" applyAlignment="1">
      <alignment vertical="center"/>
    </xf>
    <xf numFmtId="9" fontId="4" fillId="0" borderId="19" xfId="38" applyNumberFormat="1" applyFont="1" applyBorder="1" applyAlignment="1">
      <alignment vertical="center"/>
    </xf>
    <xf numFmtId="10" fontId="4" fillId="27" borderId="19" xfId="38" applyNumberFormat="1" applyFont="1" applyFill="1" applyBorder="1" applyAlignment="1">
      <alignment horizontal="center" vertical="center"/>
    </xf>
    <xf numFmtId="0" fontId="4" fillId="27" borderId="19" xfId="38" applyFont="1" applyFill="1" applyBorder="1" applyAlignment="1">
      <alignment vertical="center"/>
    </xf>
    <xf numFmtId="0" fontId="4" fillId="0" borderId="19" xfId="38" applyBorder="1" applyAlignment="1">
      <alignment vertical="center"/>
    </xf>
    <xf numFmtId="1" fontId="4" fillId="27" borderId="19" xfId="38" applyNumberFormat="1" applyFont="1" applyFill="1" applyBorder="1" applyAlignment="1">
      <alignment horizontal="center" vertical="center"/>
    </xf>
    <xf numFmtId="0" fontId="4" fillId="0" borderId="0" xfId="38" applyFont="1"/>
    <xf numFmtId="0" fontId="4" fillId="26" borderId="19" xfId="38" applyFont="1" applyFill="1" applyBorder="1" applyAlignment="1">
      <alignment horizontal="center" vertical="center"/>
    </xf>
    <xf numFmtId="1" fontId="4" fillId="0" borderId="0" xfId="38" applyNumberFormat="1"/>
    <xf numFmtId="0" fontId="9" fillId="0" borderId="0" xfId="38" applyFont="1" applyAlignment="1">
      <alignment vertical="center"/>
    </xf>
    <xf numFmtId="0" fontId="4" fillId="0" borderId="0" xfId="38" applyAlignment="1">
      <alignment vertical="center"/>
    </xf>
    <xf numFmtId="1" fontId="4" fillId="0" borderId="0" xfId="38" applyNumberFormat="1" applyAlignment="1">
      <alignment vertical="center"/>
    </xf>
    <xf numFmtId="0" fontId="35" fillId="0" borderId="0" xfId="38" applyFont="1"/>
    <xf numFmtId="0" fontId="36" fillId="0" borderId="0" xfId="38" applyFont="1"/>
    <xf numFmtId="0" fontId="9" fillId="0" borderId="0" xfId="38" applyFont="1"/>
    <xf numFmtId="1" fontId="9" fillId="27" borderId="19" xfId="38" applyNumberFormat="1" applyFont="1" applyFill="1" applyBorder="1" applyAlignment="1">
      <alignment horizontal="center" vertical="center"/>
    </xf>
    <xf numFmtId="0" fontId="9" fillId="0" borderId="19" xfId="38" applyFont="1" applyBorder="1" applyAlignment="1">
      <alignment horizontal="center" vertical="center"/>
    </xf>
    <xf numFmtId="0" fontId="9" fillId="26" borderId="19" xfId="38" applyFont="1" applyFill="1" applyBorder="1" applyAlignment="1">
      <alignment vertical="center"/>
    </xf>
    <xf numFmtId="0" fontId="4" fillId="0" borderId="0" xfId="38" applyAlignment="1">
      <alignment horizontal="center" vertical="center"/>
    </xf>
    <xf numFmtId="0" fontId="36" fillId="0" borderId="0" xfId="38" applyFont="1" applyAlignment="1">
      <alignment horizontal="center" vertical="center"/>
    </xf>
    <xf numFmtId="10" fontId="4" fillId="0" borderId="19" xfId="38" applyNumberFormat="1" applyBorder="1" applyAlignment="1">
      <alignment horizontal="center" vertical="center"/>
    </xf>
    <xf numFmtId="0" fontId="0" fillId="0" borderId="0" xfId="37" applyFont="1"/>
    <xf numFmtId="0" fontId="0" fillId="24" borderId="0" xfId="39" applyFont="1" applyFill="1"/>
    <xf numFmtId="168" fontId="4" fillId="0" borderId="19" xfId="38" applyNumberFormat="1" applyBorder="1" applyAlignment="1">
      <alignment horizontal="center" vertical="center"/>
    </xf>
    <xf numFmtId="168" fontId="4" fillId="26" borderId="19" xfId="38" applyNumberFormat="1" applyFont="1" applyFill="1" applyBorder="1" applyAlignment="1">
      <alignment horizontal="center" vertical="center"/>
    </xf>
    <xf numFmtId="169" fontId="4" fillId="0" borderId="19" xfId="46" applyNumberFormat="1" applyFont="1" applyBorder="1" applyAlignment="1">
      <alignment horizontal="center" vertical="center" wrapText="1"/>
    </xf>
    <xf numFmtId="169" fontId="4" fillId="0" borderId="19" xfId="46" applyNumberFormat="1" applyBorder="1" applyAlignment="1">
      <alignment vertical="center"/>
    </xf>
    <xf numFmtId="169" fontId="4" fillId="0" borderId="19" xfId="46" applyNumberFormat="1" applyFont="1" applyBorder="1" applyAlignment="1">
      <alignment horizontal="center" vertical="center"/>
    </xf>
    <xf numFmtId="169" fontId="4" fillId="0" borderId="0" xfId="46" applyNumberFormat="1" applyAlignment="1">
      <alignment vertical="center"/>
    </xf>
    <xf numFmtId="169" fontId="36" fillId="0" borderId="0" xfId="46" applyNumberFormat="1" applyFont="1"/>
    <xf numFmtId="169" fontId="4" fillId="0" borderId="0" xfId="46" applyNumberFormat="1"/>
    <xf numFmtId="169" fontId="4" fillId="0" borderId="0" xfId="38" applyNumberFormat="1"/>
    <xf numFmtId="171" fontId="4" fillId="27" borderId="19" xfId="38" applyNumberFormat="1" applyFont="1" applyFill="1" applyBorder="1" applyAlignment="1">
      <alignment vertical="center"/>
    </xf>
    <xf numFmtId="0" fontId="38" fillId="0" borderId="0" xfId="51" applyFont="1"/>
    <xf numFmtId="172" fontId="39" fillId="0" borderId="0" xfId="51" applyNumberFormat="1" applyFont="1"/>
    <xf numFmtId="170" fontId="39" fillId="0" borderId="0" xfId="46" applyNumberFormat="1" applyFont="1"/>
    <xf numFmtId="0" fontId="40" fillId="0" borderId="30" xfId="51" applyFont="1" applyBorder="1" applyAlignment="1">
      <alignment vertical="top" wrapText="1"/>
    </xf>
    <xf numFmtId="0" fontId="41" fillId="0" borderId="30" xfId="51" applyFont="1" applyBorder="1" applyAlignment="1">
      <alignment vertical="top" wrapText="1"/>
    </xf>
    <xf numFmtId="0" fontId="41" fillId="0" borderId="29" xfId="40" applyFont="1" applyBorder="1" applyAlignment="1">
      <alignment horizontal="center" vertical="center"/>
    </xf>
    <xf numFmtId="0" fontId="38" fillId="0" borderId="19" xfId="51" applyFont="1" applyBorder="1"/>
    <xf numFmtId="0" fontId="42" fillId="0" borderId="19" xfId="51" applyFont="1" applyBorder="1"/>
    <xf numFmtId="0" fontId="40" fillId="28" borderId="19" xfId="53" applyFont="1" applyFill="1" applyBorder="1" applyAlignment="1">
      <alignment horizontal="center" vertical="center" wrapText="1"/>
    </xf>
    <xf numFmtId="0" fontId="40" fillId="28" borderId="31" xfId="53" applyFont="1" applyFill="1" applyBorder="1" applyAlignment="1">
      <alignment horizontal="center" vertical="center" wrapText="1"/>
    </xf>
    <xf numFmtId="0" fontId="40" fillId="28" borderId="29" xfId="53" applyFont="1" applyFill="1" applyBorder="1" applyAlignment="1">
      <alignment horizontal="center" vertical="center" wrapText="1"/>
    </xf>
    <xf numFmtId="0" fontId="38" fillId="0" borderId="0" xfId="51" applyFont="1" applyAlignment="1">
      <alignment horizontal="center"/>
    </xf>
    <xf numFmtId="0" fontId="44" fillId="0" borderId="0" xfId="54" applyFont="1" applyAlignment="1">
      <alignment vertical="top" wrapText="1"/>
    </xf>
    <xf numFmtId="0" fontId="42" fillId="0" borderId="0" xfId="51" applyFont="1" applyAlignment="1">
      <alignment horizontal="right"/>
    </xf>
    <xf numFmtId="0" fontId="0" fillId="0" borderId="19" xfId="38" applyFont="1" applyBorder="1" applyAlignment="1">
      <alignment horizontal="center" vertical="center" wrapText="1"/>
    </xf>
    <xf numFmtId="0" fontId="0" fillId="27" borderId="19" xfId="38" applyFont="1" applyFill="1" applyBorder="1" applyAlignment="1">
      <alignment horizontal="center" vertical="center" wrapText="1"/>
    </xf>
    <xf numFmtId="170" fontId="41" fillId="0" borderId="19" xfId="46" applyNumberFormat="1" applyFont="1" applyFill="1" applyBorder="1" applyAlignment="1">
      <alignment horizontal="center" vertical="center"/>
    </xf>
    <xf numFmtId="170" fontId="41" fillId="0" borderId="19" xfId="46" applyNumberFormat="1" applyFont="1" applyBorder="1" applyAlignment="1">
      <alignment horizontal="center" vertical="center"/>
    </xf>
    <xf numFmtId="170" fontId="40" fillId="0" borderId="19" xfId="46" applyNumberFormat="1" applyFont="1" applyBorder="1" applyAlignment="1">
      <alignment horizontal="center"/>
    </xf>
    <xf numFmtId="170" fontId="40" fillId="0" borderId="19" xfId="46" applyNumberFormat="1" applyFont="1" applyBorder="1" applyAlignment="1">
      <alignment horizontal="center" vertical="center"/>
    </xf>
    <xf numFmtId="0" fontId="0" fillId="0" borderId="0" xfId="39" applyFont="1"/>
    <xf numFmtId="171" fontId="4" fillId="25" borderId="0" xfId="39" applyNumberFormat="1" applyFill="1"/>
    <xf numFmtId="168" fontId="4" fillId="0" borderId="0" xfId="39" applyNumberFormat="1" applyAlignment="1">
      <alignment horizontal="right"/>
    </xf>
    <xf numFmtId="0" fontId="4" fillId="0" borderId="0" xfId="39" applyFont="1" applyFill="1"/>
    <xf numFmtId="169" fontId="4" fillId="0" borderId="0" xfId="38" applyNumberFormat="1" applyFont="1"/>
    <xf numFmtId="169" fontId="4" fillId="0" borderId="0" xfId="46" applyNumberFormat="1" applyFont="1"/>
    <xf numFmtId="165" fontId="4" fillId="0" borderId="0" xfId="46" applyAlignment="1">
      <alignment horizontal="center" vertical="center"/>
    </xf>
    <xf numFmtId="169" fontId="4" fillId="0" borderId="0" xfId="46" applyNumberFormat="1" applyAlignment="1">
      <alignment horizontal="center" vertical="center"/>
    </xf>
    <xf numFmtId="172" fontId="38" fillId="0" borderId="0" xfId="51" applyNumberFormat="1" applyFont="1"/>
    <xf numFmtId="169" fontId="0" fillId="0" borderId="0" xfId="46" applyNumberFormat="1" applyFont="1"/>
    <xf numFmtId="0" fontId="5" fillId="0" borderId="19" xfId="36" applyFill="1" applyBorder="1" applyAlignment="1">
      <alignment vertical="center" wrapText="1"/>
    </xf>
    <xf numFmtId="169" fontId="4" fillId="27" borderId="19" xfId="46" applyNumberFormat="1" applyFont="1" applyFill="1" applyBorder="1" applyAlignment="1">
      <alignment horizontal="center" vertical="center" wrapText="1"/>
    </xf>
    <xf numFmtId="169" fontId="0" fillId="0" borderId="19" xfId="46" applyNumberFormat="1" applyFont="1" applyBorder="1" applyAlignment="1">
      <alignment horizontal="center" vertical="center" wrapText="1"/>
    </xf>
    <xf numFmtId="169" fontId="4" fillId="0" borderId="19" xfId="46" applyNumberFormat="1" applyFont="1" applyBorder="1" applyAlignment="1">
      <alignment vertical="center"/>
    </xf>
    <xf numFmtId="169" fontId="4" fillId="27" borderId="19" xfId="46" applyNumberFormat="1" applyFont="1" applyFill="1" applyBorder="1" applyAlignment="1">
      <alignment vertical="center"/>
    </xf>
    <xf numFmtId="169" fontId="4" fillId="0" borderId="19" xfId="46" applyNumberFormat="1" applyBorder="1" applyAlignment="1">
      <alignment horizontal="center" vertical="center"/>
    </xf>
    <xf numFmtId="172" fontId="4" fillId="0" borderId="0" xfId="38" applyNumberFormat="1" applyAlignment="1">
      <alignment horizontal="center" vertical="center"/>
    </xf>
    <xf numFmtId="3" fontId="4" fillId="0" borderId="0" xfId="38" applyNumberFormat="1"/>
    <xf numFmtId="169" fontId="36" fillId="0" borderId="0" xfId="38" applyNumberFormat="1" applyFont="1"/>
    <xf numFmtId="173" fontId="36" fillId="0" borderId="0" xfId="46" applyNumberFormat="1" applyFont="1"/>
    <xf numFmtId="173" fontId="36" fillId="0" borderId="0" xfId="38" applyNumberFormat="1" applyFont="1"/>
    <xf numFmtId="169" fontId="0" fillId="0" borderId="19" xfId="46" applyNumberFormat="1" applyFont="1" applyBorder="1" applyAlignment="1">
      <alignment horizontal="center" vertical="center"/>
    </xf>
    <xf numFmtId="3" fontId="4" fillId="26" borderId="19" xfId="38" applyNumberFormat="1" applyFont="1" applyFill="1" applyBorder="1" applyAlignment="1">
      <alignment horizontal="center" vertical="center"/>
    </xf>
    <xf numFmtId="169" fontId="0" fillId="0" borderId="0" xfId="46" applyNumberFormat="1" applyFont="1" applyAlignment="1">
      <alignment vertical="center"/>
    </xf>
    <xf numFmtId="0" fontId="0" fillId="27" borderId="19" xfId="38" applyNumberFormat="1" applyFont="1" applyFill="1" applyBorder="1" applyAlignment="1">
      <alignment horizontal="center" vertical="center"/>
    </xf>
    <xf numFmtId="0" fontId="45" fillId="0" borderId="0" xfId="51" applyFont="1" applyAlignment="1">
      <alignment horizontal="center" wrapText="1"/>
    </xf>
    <xf numFmtId="0" fontId="45" fillId="0" borderId="0" xfId="51" applyFont="1" applyAlignment="1">
      <alignment horizontal="center" vertical="center" wrapText="1"/>
    </xf>
    <xf numFmtId="0" fontId="40" fillId="28" borderId="37" xfId="53" applyFont="1" applyFill="1" applyBorder="1" applyAlignment="1">
      <alignment horizontal="center" vertical="center" wrapText="1"/>
    </xf>
    <xf numFmtId="0" fontId="40" fillId="28" borderId="35" xfId="53" applyFont="1" applyFill="1" applyBorder="1" applyAlignment="1">
      <alignment horizontal="center" vertical="center" wrapText="1"/>
    </xf>
    <xf numFmtId="0" fontId="40" fillId="28" borderId="33" xfId="53" applyFont="1" applyFill="1" applyBorder="1" applyAlignment="1">
      <alignment horizontal="center" vertical="center" wrapText="1"/>
    </xf>
    <xf numFmtId="0" fontId="40" fillId="28" borderId="36" xfId="53" applyFont="1" applyFill="1" applyBorder="1" applyAlignment="1">
      <alignment horizontal="center" vertical="center" wrapText="1"/>
    </xf>
    <xf numFmtId="0" fontId="40" fillId="28" borderId="34" xfId="53" applyFont="1" applyFill="1" applyBorder="1" applyAlignment="1">
      <alignment horizontal="center" vertical="center" wrapText="1"/>
    </xf>
    <xf numFmtId="0" fontId="40" fillId="28" borderId="32" xfId="53" applyFont="1" applyFill="1" applyBorder="1" applyAlignment="1">
      <alignment horizontal="center" vertical="center" wrapText="1"/>
    </xf>
    <xf numFmtId="0" fontId="40" fillId="28" borderId="19" xfId="53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9" fillId="0" borderId="0" xfId="0" applyFont="1" applyAlignment="1">
      <alignment horizontal="left"/>
    </xf>
    <xf numFmtId="0" fontId="8" fillId="0" borderId="0" xfId="36" applyFont="1" applyAlignment="1">
      <alignment horizontal="center" vertical="center" wrapText="1"/>
    </xf>
    <xf numFmtId="0" fontId="33" fillId="0" borderId="0" xfId="38" applyFont="1" applyAlignment="1">
      <alignment horizontal="center" vertical="center"/>
    </xf>
  </cellXfs>
  <cellStyles count="5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48"/>
    <cellStyle name="Обычный 2 127" xfId="53"/>
    <cellStyle name="Обычный 2 2" xfId="54"/>
    <cellStyle name="Обычный 3" xfId="51"/>
    <cellStyle name="Обычный 4" xfId="55"/>
    <cellStyle name="Обычный_Агросугурта Янгикурган" xfId="36"/>
    <cellStyle name="Обычный_Расчёт кап" xfId="37"/>
    <cellStyle name="Обычный_Реконструкция " xfId="38"/>
    <cellStyle name="Обычный_Спорт зал 43" xfId="39"/>
    <cellStyle name="Обычный_Счет-фактура Экспертизе" xfId="40"/>
    <cellStyle name="Плохой" xfId="41" builtinId="27" customBuiltin="1"/>
    <cellStyle name="Пояснение" xfId="42" builtinId="53" customBuiltin="1"/>
    <cellStyle name="Примечание" xfId="43" builtinId="10" customBuiltin="1"/>
    <cellStyle name="Связанная ячейка" xfId="44" builtinId="24" customBuiltin="1"/>
    <cellStyle name="Текст предупреждения" xfId="45" builtinId="11" customBuiltin="1"/>
    <cellStyle name="Финансовый" xfId="46" builtinId="3"/>
    <cellStyle name="Финансовый 2" xfId="49"/>
    <cellStyle name="Финансовый 2 2" xfId="50"/>
    <cellStyle name="Финансовый 3" xfId="52"/>
    <cellStyle name="Финансовый 4" xfId="56"/>
    <cellStyle name="Финансовый 5" xfId="57"/>
    <cellStyle name="Финансовый 6" xfId="58"/>
    <cellStyle name="Хороший" xfId="4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83" name="Line 7">
          <a:extLst>
            <a:ext uri="{FF2B5EF4-FFF2-40B4-BE49-F238E27FC236}">
              <a16:creationId xmlns:a16="http://schemas.microsoft.com/office/drawing/2014/main" id="{00000000-0008-0000-0300-00003B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4" name="Line 8">
          <a:extLst>
            <a:ext uri="{FF2B5EF4-FFF2-40B4-BE49-F238E27FC236}">
              <a16:creationId xmlns:a16="http://schemas.microsoft.com/office/drawing/2014/main" id="{00000000-0008-0000-0300-00003C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5" name="Line 9">
          <a:extLst>
            <a:ext uri="{FF2B5EF4-FFF2-40B4-BE49-F238E27FC236}">
              <a16:creationId xmlns:a16="http://schemas.microsoft.com/office/drawing/2014/main" id="{00000000-0008-0000-0300-00003D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6" name="Line 10">
          <a:extLst>
            <a:ext uri="{FF2B5EF4-FFF2-40B4-BE49-F238E27FC236}">
              <a16:creationId xmlns:a16="http://schemas.microsoft.com/office/drawing/2014/main" id="{00000000-0008-0000-0300-00003E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87" name="Line 11">
          <a:extLst>
            <a:ext uri="{FF2B5EF4-FFF2-40B4-BE49-F238E27FC236}">
              <a16:creationId xmlns:a16="http://schemas.microsoft.com/office/drawing/2014/main" id="{00000000-0008-0000-0300-00003F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8" name="Line 12">
          <a:extLst>
            <a:ext uri="{FF2B5EF4-FFF2-40B4-BE49-F238E27FC236}">
              <a16:creationId xmlns:a16="http://schemas.microsoft.com/office/drawing/2014/main" id="{00000000-0008-0000-0300-000040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9" name="Line 13">
          <a:extLst>
            <a:ext uri="{FF2B5EF4-FFF2-40B4-BE49-F238E27FC236}">
              <a16:creationId xmlns:a16="http://schemas.microsoft.com/office/drawing/2014/main" id="{00000000-0008-0000-0300-000041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0" name="Line 14">
          <a:extLst>
            <a:ext uri="{FF2B5EF4-FFF2-40B4-BE49-F238E27FC236}">
              <a16:creationId xmlns:a16="http://schemas.microsoft.com/office/drawing/2014/main" id="{00000000-0008-0000-0300-000042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91" name="Line 15">
          <a:extLst>
            <a:ext uri="{FF2B5EF4-FFF2-40B4-BE49-F238E27FC236}">
              <a16:creationId xmlns:a16="http://schemas.microsoft.com/office/drawing/2014/main" id="{00000000-0008-0000-0300-000043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2" name="Line 16">
          <a:extLst>
            <a:ext uri="{FF2B5EF4-FFF2-40B4-BE49-F238E27FC236}">
              <a16:creationId xmlns:a16="http://schemas.microsoft.com/office/drawing/2014/main" id="{00000000-0008-0000-0300-000044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3" name="Line 17">
          <a:extLst>
            <a:ext uri="{FF2B5EF4-FFF2-40B4-BE49-F238E27FC236}">
              <a16:creationId xmlns:a16="http://schemas.microsoft.com/office/drawing/2014/main" id="{00000000-0008-0000-0300-000045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4" name="Line 18">
          <a:extLst>
            <a:ext uri="{FF2B5EF4-FFF2-40B4-BE49-F238E27FC236}">
              <a16:creationId xmlns:a16="http://schemas.microsoft.com/office/drawing/2014/main" id="{00000000-0008-0000-0300-000046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5" name="Line 19">
          <a:extLst>
            <a:ext uri="{FF2B5EF4-FFF2-40B4-BE49-F238E27FC236}">
              <a16:creationId xmlns:a16="http://schemas.microsoft.com/office/drawing/2014/main" id="{00000000-0008-0000-0300-000047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6" name="Line 20">
          <a:extLst>
            <a:ext uri="{FF2B5EF4-FFF2-40B4-BE49-F238E27FC236}">
              <a16:creationId xmlns:a16="http://schemas.microsoft.com/office/drawing/2014/main" id="{00000000-0008-0000-0300-000048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90;&#1077;&#1085;&#1076;&#1077;&#1088;\&#1069;&#1089;&#1082;&#1080;%20&#1093;&#1091;&#1078;&#1078;&#1072;&#1090;\&#1056;&#1072;&#1074;&#1085;&#1072;&#1082;\&#1052;&#1080;&#1085;&#1075;&#1073;&#1091;&#1083;&#1086;&#1082;%20&#1057;&#1087;&#1086;&#1088;&#1090;\&#1050;&#1091;&#1081;&#1080;&#1083;&#1084;&#1072;&#1083;&#1072;&#1088;\&#1092;-5%20&#1057;&#1055;&#1054;&#1056;&#1058;%20&#1047;&#1040;&#1051;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0;-4\&#1057;&#1090;&#1072;&#1088;&#1090;%20&#1050;-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52;&#1086;&#1080;%20&#1076;&#1086;&#1082;&#1091;&#1084;&#1077;&#1085;&#1090;&#1099;\&#1056;.&#1055;.%20&#1056;&#1077;&#1084;-&#1074;&#1086;&#1089;&#1090;%20&#1088;&#1072;&#1073;&#1086;&#1090;%20&#1087;&#1086;%20&#1089;&#1080;&#1089;%20&#1084;&#1077;&#1078;%20&#1093;&#1086;&#1079;%20&#1082;&#1086;&#1083;%20&#1054;&#1082;&#1082;&#1091;&#1088;&#1075;&#1086;&#1085;-&#1050;&#1072;&#1088;&#1090;&#1072;&#1085;\Documents%20and%20Settings\User\&#1052;&#1086;&#1080;%20&#1076;&#1086;&#1082;&#1091;&#1084;&#1077;&#1085;&#1090;&#1099;\&#1096;&#1082;%2019%20&#1082;&#1086;&#1088;%201&#1087;&#1086;&#1089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14%20&#1089;&#1082;&#1074;\&#1089;&#1090;&#1072;&#1088;&#1090;%2014%20&#1089;&#1082;&#107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89;&#1090;&#1072;&#1088;&#1090;%20&#1089;&#1072;&#1088;&#1080;&#1179;&#1179;&#1072;&#1084;&#1080;&#109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40;&#1041;&#1064;&#1048;&#1056;&#1057;&#1040;&#104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71;&#1085;&#1075;&#1080;%20&#1084;&#1086;&#1084;&#1086;&#1093;&#1086;&#1085;\&#1089;&#1090;&#1072;&#1088;&#1090;%20&#1103;&#1085;&#1075;&#1080;%20&#1084;&#1086;&#1084;&#1086;&#1093;&#1086;&#108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2%20&#1075;&#1086;&#1076;\&#1060;&#1072;&#1088;&#1075;&#1086;&#1085;&#1072;\&#1055;-3\&#1089;&#1090;&#1072;&#1088;&#1090;%20&#1087;-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5;-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7;&#1090;&#1072;&#1088;&#1090;%20&#1050;&#1091;&#1084;&#1082;&#1091;&#1096;&#1083;&#1086;&#1082;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89;&#1084;&#1077;&#1090;&#1072;\&#1040;&#1083;&#1080;\&#1095;&#1077;&#1088;&#1085;&#1086;&#1074;&#1080;&#1082;\&#1055;&#1040;&#1049;&#1057;&#1051;&#1048;&#1057;&#1058;\&#1089;&#1084;&#1077;&#1090;&#1072;\Daewoo\&#1043;&#1040;&#1056;&#1040;&#1046;\svo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49;&#1091;&#1083;\&#1093;&#1086;&#1085;&#1086;&#1073;&#1086;&#1076;%20&#1050;&#1061;&#1054;&#1041;\svod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_saidov\&#1054;&#1073;&#1084;&#1077;&#1085;\Documents%20and%20Settings\17A05_SNF_1\&#1056;&#1072;&#1073;&#1086;&#1095;&#1080;&#1081;%20&#1089;&#1090;&#1086;&#1083;\&#1057;&#1090;&#1072;&#1088;&#1090;&#1086;&#1074;&#1099;&#1081;%202013%20&#1075;&#1086;&#1076;\&#1053;&#1072;&#1084;&#1072;&#1085;&#1075;&#1072;&#1085;\&#1050;-1%20&#1082;&#1080;&#1088;&#1095;&#1080;&#1085;\&#1089;&#1090;&#1072;&#1088;&#1090;%20&#1082;-1%20&#1082;&#1080;&#1088;&#1095;&#1080;&#1085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53;&#1086;&#1074;&#1072;&#1103;%20&#1087;&#1072;&#1087;&#1082;&#1072;\&#1053;&#1057;%20&#1057;&#1072;&#1088;&#1080;&#1082;&#1072;&#1084;&#1080;&#1096;%20&#1060;&#1077;&#1088;&#1075;&#1072;&#1085;&#1072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2;&#1077;&#1085;&#1080;&#1085;&#1075;%20&#1093;&#1091;&#1078;&#1078;&#1072;&#1090;&#1083;&#1072;&#1088;&#1080;&#1084;\&#1025;&#1044;&#1043;&#1054;&#1056;\&#1025;&#1082;&#1080;&#1073;&#1078;&#1086;&#1085;%20&#1072;&#1082;&#1072;\&#1046;&#1080;&#1081;&#1076;&#1072;&#1082;&#1072;%20&#1057;&#1042;&#1055;\&#1042;&#105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61;&#1072;&#1084;&#1084;&#1072;&#1089;&#1080;\&#1072;&#1093;&#1089;&#1080;---&#1093;&#1091;&#1078;&#1072;&#1085;&#107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25;&#1050;&#1059;&#1041;&#1046;&#1054;&#1053;\2017-%20&#1081;&#1080;&#1083;%20&#1093;&#1091;&#1078;&#1078;&#1072;&#1090;&#1083;&#1072;&#1088;\&#1058;&#1077;&#1085;&#1076;&#1088;\&#1054;&#1090;&#1072;&#1096;%20&#1093;.&#1082;\&#1058;&#1091;&#1088;&#1072;&#1082;&#1091;&#1088;&#1075;&#1086;&#1085;%20&#1085;&#1072;&#1090;&#1072;&#1088;&#1080;&#1091;&#1089;\&#1060;-5%20&#1089;&#1074;&#1086;&#107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25;&#1050;&#1059;&#1041;&#1046;&#1054;&#1053;\2017-%20&#1081;&#1080;&#1083;%20&#1093;&#1091;&#1078;&#1078;&#1072;&#1090;&#1083;&#1072;&#1088;\&#1058;&#1077;&#1085;&#1076;&#1088;\&#1054;&#1090;&#1072;&#1096;%20&#1093;.&#1082;\&#1059;&#1090;&#1080;&#1083;&#1080;&#1079;&#1072;&#1094;&#1080;&#1103;%20&#1059;&#1081;&#1095;&#1080;\&#1092;-5%20&#1088;&#1072;&#1089;&#1095;&#1105;&#109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abc4uz_2021.1/Abc_win/Doc/r923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-фактура"/>
      <sheetName val="Потребность в ресурсах"/>
      <sheetName val="ф-5 расчёт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15в"/>
      <sheetName val="16в"/>
      <sheetName val="17в"/>
      <sheetName val="18в"/>
      <sheetName val="19в"/>
      <sheetName val="20в"/>
      <sheetName val="21в"/>
      <sheetName val="22в"/>
      <sheetName val="23в"/>
      <sheetName val="24в"/>
      <sheetName val="25в"/>
      <sheetName val="26в"/>
      <sheetName val="27в"/>
      <sheetName val="28в"/>
      <sheetName val="29в"/>
      <sheetName val="30в"/>
      <sheetName val="31в"/>
      <sheetName val="32в"/>
      <sheetName val="33в"/>
      <sheetName val="34в"/>
      <sheetName val="35в"/>
      <sheetName val="36в"/>
      <sheetName val="37в"/>
      <sheetName val="38в"/>
      <sheetName val="39в"/>
      <sheetName val="40в"/>
      <sheetName val="41в"/>
      <sheetName val="42в"/>
      <sheetName val="43в"/>
      <sheetName val="44в"/>
      <sheetName val="45в"/>
      <sheetName val="46в"/>
      <sheetName val="47в"/>
      <sheetName val="48в"/>
      <sheetName val="49в"/>
      <sheetName val="50в"/>
      <sheetName val="Потребность в ресурсах"/>
      <sheetName val="Сводная ресурсная ведомость"/>
      <sheetName val="Ведомость ресурсов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_фактура"/>
      <sheetName val="Потребность в ресурсах"/>
      <sheetName val="Лист1"/>
      <sheetName val="Сводная ресурсная ведомость"/>
      <sheetName val="Лист3"/>
      <sheetName val="Локально_ресурсная ведомость"/>
      <sheetName val="Ведомость ресурсов"/>
      <sheetName val="Ведомость работ"/>
      <sheetName val="ССР"/>
      <sheetName val="1"/>
      <sheetName val="об1"/>
      <sheetName val="16"/>
      <sheetName val="5"/>
      <sheetName val="6,"/>
      <sheetName val="9"/>
      <sheetName val="3"/>
      <sheetName val="20"/>
      <sheetName val="10"/>
      <sheetName val="11"/>
      <sheetName val="12"/>
      <sheetName val="13"/>
      <sheetName val="14"/>
      <sheetName val="15"/>
      <sheetName val="17"/>
      <sheetName val="18"/>
      <sheetName val="19"/>
      <sheetName val="28+"/>
      <sheetName val="7"/>
      <sheetName val="8"/>
      <sheetName val="2а"/>
      <sheetName val="2"/>
      <sheetName val="4"/>
      <sheetName val="6"/>
      <sheetName val="3а"/>
      <sheetName val="4а"/>
      <sheetName val="6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св"/>
      <sheetName val="об"/>
      <sheetName val="об1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об2"/>
      <sheetName val="1+"/>
      <sheetName val="2+"/>
      <sheetName val="3+"/>
      <sheetName val="4+"/>
      <sheetName val="5+"/>
      <sheetName val="6+"/>
      <sheetName val="7+"/>
      <sheetName val="8+"/>
      <sheetName val="9+"/>
      <sheetName val="10+"/>
      <sheetName val="11+"/>
      <sheetName val="12+"/>
      <sheetName val="13+"/>
      <sheetName val="14+"/>
      <sheetName val="15+"/>
      <sheetName val="16+"/>
      <sheetName val="17+"/>
      <sheetName val="18+"/>
      <sheetName val="19+"/>
      <sheetName val="20+"/>
      <sheetName val="21+"/>
      <sheetName val="22+"/>
      <sheetName val="23+"/>
      <sheetName val="24+"/>
      <sheetName val="25+"/>
      <sheetName val="26+"/>
      <sheetName val="27+"/>
      <sheetName val="28+"/>
      <sheetName val="об3"/>
      <sheetName val="1-"/>
      <sheetName val="2-"/>
      <sheetName val="3-"/>
      <sheetName val="4-"/>
      <sheetName val="5-"/>
      <sheetName val="6-"/>
      <sheetName val="7-"/>
      <sheetName val="8-"/>
      <sheetName val="9-"/>
      <sheetName val="10-"/>
      <sheetName val="11-"/>
      <sheetName val="12-"/>
      <sheetName val="об4"/>
      <sheetName val="1,"/>
      <sheetName val="2,"/>
      <sheetName val="3,"/>
      <sheetName val="4,"/>
      <sheetName val="5,"/>
      <sheetName val="6,"/>
      <sheetName val="7,"/>
      <sheetName val="8,"/>
      <sheetName val="9,"/>
      <sheetName val="10,"/>
      <sheetName val="11,"/>
      <sheetName val="12,"/>
      <sheetName val="13,"/>
      <sheetName val="14,"/>
      <sheetName val="об5"/>
      <sheetName val="1,,"/>
      <sheetName val="2,,"/>
      <sheetName val="3,,"/>
      <sheetName val="4,,"/>
      <sheetName val="5,,"/>
      <sheetName val="6,,"/>
      <sheetName val="7,,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51а"/>
      <sheetName val="52а"/>
      <sheetName val="53а"/>
      <sheetName val="54а"/>
      <sheetName val="55а"/>
      <sheetName val="56а"/>
      <sheetName val="57а"/>
      <sheetName val="58а"/>
      <sheetName val="59а"/>
      <sheetName val="60а"/>
      <sheetName val="61а"/>
      <sheetName val="62а"/>
      <sheetName val="63а"/>
      <sheetName val="64а"/>
      <sheetName val="65а"/>
      <sheetName val="66а"/>
      <sheetName val="67а"/>
      <sheetName val="68а"/>
      <sheetName val="69а"/>
      <sheetName val="70а"/>
      <sheetName val="71а"/>
      <sheetName val="72а"/>
      <sheetName val="73а"/>
      <sheetName val="74а"/>
      <sheetName val="75а"/>
      <sheetName val="76а"/>
      <sheetName val="77а"/>
      <sheetName val="78а"/>
      <sheetName val="79а"/>
      <sheetName val="80а"/>
      <sheetName val="81а"/>
      <sheetName val="SRS"/>
      <sheetName val="sal_meh"/>
      <sheetName val="mat"/>
    </sheetNames>
    <sheetDataSet>
      <sheetData sheetId="0" refreshError="1"/>
      <sheetData sheetId="1" refreshError="1"/>
      <sheetData sheetId="2" refreshError="1"/>
      <sheetData sheetId="3">
        <row r="29">
          <cell r="E29">
            <v>80627463.4882624</v>
          </cell>
        </row>
      </sheetData>
      <sheetData sheetId="4">
        <row r="10">
          <cell r="E10">
            <v>1286.7038600000001</v>
          </cell>
        </row>
        <row r="82">
          <cell r="G82">
            <v>6688861</v>
          </cell>
        </row>
      </sheetData>
      <sheetData sheetId="5">
        <row r="10">
          <cell r="E10">
            <v>219.45023</v>
          </cell>
        </row>
      </sheetData>
      <sheetData sheetId="6">
        <row r="10">
          <cell r="E10">
            <v>45.90692</v>
          </cell>
        </row>
      </sheetData>
      <sheetData sheetId="7">
        <row r="10">
          <cell r="E10">
            <v>287.58580000000001</v>
          </cell>
        </row>
      </sheetData>
      <sheetData sheetId="8">
        <row r="10">
          <cell r="E10">
            <v>111.60126</v>
          </cell>
        </row>
        <row r="37">
          <cell r="G37">
            <v>17876530</v>
          </cell>
        </row>
      </sheetData>
      <sheetData sheetId="9">
        <row r="10">
          <cell r="E10">
            <v>645.38765000000001</v>
          </cell>
        </row>
      </sheetData>
      <sheetData sheetId="10">
        <row r="10">
          <cell r="E10">
            <v>59.493650000000002</v>
          </cell>
        </row>
      </sheetData>
      <sheetData sheetId="11">
        <row r="10">
          <cell r="E10">
            <v>215.00088</v>
          </cell>
        </row>
      </sheetData>
      <sheetData sheetId="12">
        <row r="10">
          <cell r="E10">
            <v>45.90692</v>
          </cell>
        </row>
        <row r="40">
          <cell r="G40">
            <v>2610000</v>
          </cell>
        </row>
      </sheetData>
      <sheetData sheetId="13">
        <row r="10">
          <cell r="E10">
            <v>238.52379999999999</v>
          </cell>
        </row>
        <row r="66">
          <cell r="G66">
            <v>1640771</v>
          </cell>
        </row>
      </sheetData>
      <sheetData sheetId="14">
        <row r="10">
          <cell r="E10">
            <v>1420.0410099999999</v>
          </cell>
        </row>
        <row r="82">
          <cell r="G82">
            <v>7708588</v>
          </cell>
        </row>
      </sheetData>
      <sheetData sheetId="15">
        <row r="10">
          <cell r="E10">
            <v>242.24023</v>
          </cell>
        </row>
      </sheetData>
      <sheetData sheetId="16">
        <row r="10">
          <cell r="E10">
            <v>45.90692</v>
          </cell>
        </row>
        <row r="40">
          <cell r="G40">
            <v>2610000</v>
          </cell>
        </row>
      </sheetData>
      <sheetData sheetId="17">
        <row r="10">
          <cell r="E10">
            <v>300.12580000000003</v>
          </cell>
        </row>
        <row r="66">
          <cell r="G66">
            <v>1640771</v>
          </cell>
        </row>
      </sheetData>
      <sheetData sheetId="18">
        <row r="10">
          <cell r="E10">
            <v>1421.80143</v>
          </cell>
        </row>
        <row r="83">
          <cell r="G83">
            <v>7708588</v>
          </cell>
        </row>
      </sheetData>
      <sheetData sheetId="19">
        <row r="10">
          <cell r="E10">
            <v>403.33602999999999</v>
          </cell>
        </row>
      </sheetData>
      <sheetData sheetId="20">
        <row r="10">
          <cell r="E10">
            <v>448.65929999999997</v>
          </cell>
        </row>
        <row r="44">
          <cell r="G44">
            <v>2610000</v>
          </cell>
        </row>
      </sheetData>
      <sheetData sheetId="21">
        <row r="10">
          <cell r="E10">
            <v>277.26420000000002</v>
          </cell>
        </row>
        <row r="66">
          <cell r="G66">
            <v>1640771</v>
          </cell>
        </row>
      </sheetData>
      <sheetData sheetId="22">
        <row r="10">
          <cell r="E10">
            <v>109.99326000000001</v>
          </cell>
        </row>
        <row r="40">
          <cell r="G40">
            <v>77415000</v>
          </cell>
        </row>
      </sheetData>
      <sheetData sheetId="23">
        <row r="10">
          <cell r="E10">
            <v>44.502000000000002</v>
          </cell>
        </row>
        <row r="13">
          <cell r="G13">
            <v>534771.63359999994</v>
          </cell>
        </row>
        <row r="20">
          <cell r="G20">
            <v>69012.572000000015</v>
          </cell>
        </row>
        <row r="46">
          <cell r="G46">
            <v>2974300.72</v>
          </cell>
        </row>
        <row r="55">
          <cell r="G55">
            <v>17540000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55">
          <cell r="G55">
            <v>21925000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S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OS"/>
      <sheetName val="sal_meh"/>
      <sheetName val="mat"/>
    </sheetNames>
    <sheetDataSet>
      <sheetData sheetId="0">
        <row r="7">
          <cell r="C7">
            <v>43091.355100106695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LRV_1"/>
      <sheetName val="LRV_2"/>
      <sheetName val="LRV_3"/>
      <sheetName val="LRV_4"/>
      <sheetName val="Экспертиза"/>
      <sheetName val="sal_meh"/>
      <sheetName val="1"/>
      <sheetName val="4"/>
      <sheetName val="5"/>
      <sheetName val="6"/>
      <sheetName val="2"/>
      <sheetName val="об"/>
      <sheetName val="2а"/>
      <sheetName val="4а"/>
      <sheetName val="5а"/>
      <sheetName val="6а"/>
      <sheetName val="7"/>
      <sheetName val="С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6">
          <cell r="D16">
            <v>640851</v>
          </cell>
          <cell r="E16">
            <v>858635</v>
          </cell>
          <cell r="F16">
            <v>17066038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vr_abc4"/>
    </sheetNames>
    <sheetDataSet>
      <sheetData sheetId="0"/>
      <sheetData sheetId="1"/>
      <sheetData sheetId="2"/>
      <sheetData sheetId="3">
        <row r="11">
          <cell r="G11">
            <v>15834075</v>
          </cell>
        </row>
        <row r="18">
          <cell r="G18">
            <v>210249926</v>
          </cell>
        </row>
        <row r="21">
          <cell r="G21">
            <v>1276275</v>
          </cell>
        </row>
      </sheetData>
      <sheetData sheetId="4">
        <row r="10">
          <cell r="G10">
            <v>52700</v>
          </cell>
        </row>
        <row r="16">
          <cell r="G16">
            <v>1180229</v>
          </cell>
        </row>
      </sheetData>
      <sheetData sheetId="5"/>
      <sheetData sheetId="6">
        <row r="11">
          <cell r="G11">
            <v>2329514</v>
          </cell>
        </row>
        <row r="30">
          <cell r="G30">
            <v>5358685</v>
          </cell>
        </row>
        <row r="49">
          <cell r="G49">
            <v>22994091</v>
          </cell>
        </row>
      </sheetData>
      <sheetData sheetId="7">
        <row r="12">
          <cell r="G12">
            <v>2219344</v>
          </cell>
        </row>
        <row r="24">
          <cell r="G24">
            <v>4766838</v>
          </cell>
        </row>
        <row r="39">
          <cell r="G39">
            <v>21308227</v>
          </cell>
        </row>
      </sheetData>
      <sheetData sheetId="8">
        <row r="11">
          <cell r="G11">
            <v>1254073</v>
          </cell>
        </row>
        <row r="24">
          <cell r="G24">
            <v>5017810</v>
          </cell>
        </row>
        <row r="38">
          <cell r="G38">
            <v>17427827</v>
          </cell>
        </row>
        <row r="41">
          <cell r="G41">
            <v>63574</v>
          </cell>
        </row>
      </sheetData>
      <sheetData sheetId="9">
        <row r="38">
          <cell r="G38">
            <v>63574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1в"/>
      <sheetName val="2в"/>
      <sheetName val="3в"/>
      <sheetName val="4в"/>
      <sheetName val="5в"/>
      <sheetName val="6в"/>
      <sheetName val="sal_meh"/>
      <sheetName val="mat"/>
    </sheetNames>
    <sheetDataSet>
      <sheetData sheetId="0" refreshError="1"/>
      <sheetData sheetId="1"/>
      <sheetData sheetId="2"/>
      <sheetData sheetId="3"/>
      <sheetData sheetId="4">
        <row r="51">
          <cell r="G51">
            <v>66192834.244290002</v>
          </cell>
        </row>
        <row r="55">
          <cell r="G55">
            <v>3327200</v>
          </cell>
        </row>
      </sheetData>
      <sheetData sheetId="5">
        <row r="62">
          <cell r="G62">
            <v>157965</v>
          </cell>
        </row>
      </sheetData>
      <sheetData sheetId="6">
        <row r="86">
          <cell r="G86">
            <v>19481468</v>
          </cell>
        </row>
      </sheetData>
      <sheetData sheetId="7"/>
      <sheetData sheetId="8">
        <row r="46">
          <cell r="G46">
            <v>3545600</v>
          </cell>
        </row>
      </sheetData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1в"/>
      <sheetName val="1а"/>
      <sheetName val="2в"/>
      <sheetName val="2а"/>
      <sheetName val="3в"/>
      <sheetName val="3а"/>
      <sheetName val="4в"/>
      <sheetName val="4а"/>
      <sheetName val="5в"/>
      <sheetName val="5а"/>
      <sheetName val="6в"/>
      <sheetName val="6а"/>
      <sheetName val="sal_meh"/>
      <sheetName val="mat"/>
      <sheetName val="Экспертиз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55">
          <cell r="H55">
            <v>15050</v>
          </cell>
        </row>
        <row r="56">
          <cell r="H56">
            <v>2513</v>
          </cell>
        </row>
        <row r="58">
          <cell r="H58">
            <v>2020</v>
          </cell>
        </row>
        <row r="59">
          <cell r="H59">
            <v>10500</v>
          </cell>
        </row>
        <row r="60">
          <cell r="H60">
            <v>2513</v>
          </cell>
        </row>
        <row r="61">
          <cell r="H61">
            <v>44046.400000000001</v>
          </cell>
        </row>
        <row r="62">
          <cell r="H62">
            <v>2513</v>
          </cell>
        </row>
        <row r="63">
          <cell r="H63">
            <v>4100</v>
          </cell>
        </row>
        <row r="64">
          <cell r="H64">
            <v>2020</v>
          </cell>
        </row>
        <row r="65">
          <cell r="H65">
            <v>44046.400000000001</v>
          </cell>
        </row>
        <row r="67">
          <cell r="H67">
            <v>2513</v>
          </cell>
        </row>
        <row r="68">
          <cell r="H68">
            <v>44046.400000000001</v>
          </cell>
        </row>
        <row r="69">
          <cell r="H69">
            <v>44046.400000000001</v>
          </cell>
        </row>
      </sheetData>
      <sheetData sheetId="20">
        <row r="58">
          <cell r="H58">
            <v>1200</v>
          </cell>
        </row>
        <row r="59">
          <cell r="H59">
            <v>5450</v>
          </cell>
        </row>
        <row r="60">
          <cell r="H60">
            <v>5656</v>
          </cell>
        </row>
        <row r="61">
          <cell r="H61">
            <v>2218</v>
          </cell>
        </row>
        <row r="62">
          <cell r="H62">
            <v>960000</v>
          </cell>
        </row>
        <row r="63">
          <cell r="H63">
            <v>199051</v>
          </cell>
        </row>
        <row r="64">
          <cell r="H64">
            <v>2644023</v>
          </cell>
        </row>
        <row r="65">
          <cell r="H65">
            <v>2521205</v>
          </cell>
        </row>
        <row r="66">
          <cell r="H66">
            <v>2537618</v>
          </cell>
        </row>
        <row r="67">
          <cell r="H67">
            <v>2600000</v>
          </cell>
        </row>
        <row r="68">
          <cell r="H68">
            <v>2600000</v>
          </cell>
        </row>
        <row r="69">
          <cell r="H69">
            <v>2300000</v>
          </cell>
        </row>
        <row r="70">
          <cell r="H70">
            <v>4950000</v>
          </cell>
        </row>
        <row r="71">
          <cell r="H71">
            <v>5000000</v>
          </cell>
        </row>
        <row r="72">
          <cell r="H72">
            <v>3381250</v>
          </cell>
        </row>
        <row r="74">
          <cell r="H74">
            <v>4950000</v>
          </cell>
        </row>
        <row r="75">
          <cell r="H75">
            <v>2750000</v>
          </cell>
        </row>
        <row r="76">
          <cell r="H76">
            <v>2500000</v>
          </cell>
        </row>
        <row r="77">
          <cell r="H77">
            <v>2750000</v>
          </cell>
        </row>
        <row r="78">
          <cell r="H78">
            <v>791330</v>
          </cell>
        </row>
        <row r="79">
          <cell r="H79">
            <v>204</v>
          </cell>
        </row>
        <row r="80">
          <cell r="H80">
            <v>450000</v>
          </cell>
        </row>
        <row r="81">
          <cell r="H81">
            <v>10880.73</v>
          </cell>
        </row>
        <row r="82">
          <cell r="H82">
            <v>1527027</v>
          </cell>
        </row>
        <row r="83">
          <cell r="H83">
            <v>3264078</v>
          </cell>
        </row>
        <row r="84">
          <cell r="H84">
            <v>1991209</v>
          </cell>
        </row>
        <row r="85">
          <cell r="H85">
            <v>234362</v>
          </cell>
        </row>
        <row r="86">
          <cell r="H86">
            <v>200000</v>
          </cell>
        </row>
        <row r="87">
          <cell r="H87">
            <v>30000</v>
          </cell>
        </row>
        <row r="88">
          <cell r="H88">
            <v>50000</v>
          </cell>
        </row>
        <row r="89">
          <cell r="H89">
            <v>7000</v>
          </cell>
        </row>
        <row r="90">
          <cell r="H90">
            <v>4950</v>
          </cell>
        </row>
        <row r="91">
          <cell r="H91">
            <v>5700</v>
          </cell>
        </row>
        <row r="92">
          <cell r="H92">
            <v>96300</v>
          </cell>
        </row>
        <row r="93">
          <cell r="H93">
            <v>2377</v>
          </cell>
        </row>
        <row r="94">
          <cell r="H94">
            <v>6826</v>
          </cell>
        </row>
        <row r="95">
          <cell r="H95">
            <v>4289</v>
          </cell>
        </row>
        <row r="97">
          <cell r="H97">
            <v>10958</v>
          </cell>
        </row>
        <row r="98">
          <cell r="H98">
            <v>2400</v>
          </cell>
        </row>
        <row r="99">
          <cell r="H99">
            <v>15117</v>
          </cell>
        </row>
        <row r="100">
          <cell r="H100">
            <v>12500000</v>
          </cell>
        </row>
        <row r="102">
          <cell r="H102">
            <v>3500000</v>
          </cell>
        </row>
        <row r="103">
          <cell r="H103">
            <v>1800000</v>
          </cell>
        </row>
        <row r="104">
          <cell r="H104">
            <v>79288</v>
          </cell>
        </row>
        <row r="105">
          <cell r="H105">
            <v>190000</v>
          </cell>
        </row>
        <row r="106">
          <cell r="H106">
            <v>6100</v>
          </cell>
        </row>
        <row r="107">
          <cell r="H107">
            <v>615</v>
          </cell>
        </row>
        <row r="108">
          <cell r="H108">
            <v>19500</v>
          </cell>
        </row>
        <row r="109">
          <cell r="H109">
            <v>10046</v>
          </cell>
        </row>
        <row r="110">
          <cell r="H110">
            <v>92625</v>
          </cell>
        </row>
        <row r="111">
          <cell r="H111">
            <v>278850</v>
          </cell>
        </row>
        <row r="112">
          <cell r="H112">
            <v>246500</v>
          </cell>
        </row>
        <row r="113">
          <cell r="H113">
            <v>348417</v>
          </cell>
        </row>
        <row r="114">
          <cell r="H114">
            <v>390500</v>
          </cell>
        </row>
        <row r="115">
          <cell r="H115">
            <v>381800</v>
          </cell>
        </row>
        <row r="116">
          <cell r="H116">
            <v>65200</v>
          </cell>
        </row>
        <row r="117">
          <cell r="H117">
            <v>750000</v>
          </cell>
        </row>
        <row r="118">
          <cell r="H118">
            <v>16144268</v>
          </cell>
        </row>
        <row r="119">
          <cell r="H119">
            <v>650006</v>
          </cell>
        </row>
        <row r="120">
          <cell r="H120">
            <v>190000</v>
          </cell>
        </row>
        <row r="121">
          <cell r="H121">
            <v>4950</v>
          </cell>
        </row>
        <row r="122">
          <cell r="H122">
            <v>7000</v>
          </cell>
        </row>
        <row r="124">
          <cell r="H124">
            <v>2916667</v>
          </cell>
        </row>
        <row r="125">
          <cell r="H125">
            <v>25064000</v>
          </cell>
        </row>
        <row r="126">
          <cell r="H126">
            <v>890800</v>
          </cell>
        </row>
        <row r="127">
          <cell r="H127">
            <v>14026000</v>
          </cell>
        </row>
        <row r="128">
          <cell r="H128">
            <v>14345000</v>
          </cell>
        </row>
        <row r="129">
          <cell r="H129">
            <v>387332</v>
          </cell>
        </row>
        <row r="130">
          <cell r="H130">
            <v>484083</v>
          </cell>
        </row>
        <row r="131">
          <cell r="H131">
            <v>1500</v>
          </cell>
        </row>
        <row r="132">
          <cell r="H132">
            <v>5426</v>
          </cell>
        </row>
        <row r="134">
          <cell r="H134">
            <v>4644</v>
          </cell>
        </row>
        <row r="135">
          <cell r="H135">
            <v>21780</v>
          </cell>
        </row>
        <row r="137">
          <cell r="H137">
            <v>640000</v>
          </cell>
        </row>
        <row r="138">
          <cell r="H138">
            <v>12170</v>
          </cell>
        </row>
        <row r="139">
          <cell r="H139">
            <v>890.8</v>
          </cell>
        </row>
        <row r="140">
          <cell r="H140">
            <v>2810.2429999999999</v>
          </cell>
        </row>
        <row r="142">
          <cell r="H142">
            <v>94000</v>
          </cell>
        </row>
        <row r="143">
          <cell r="H143">
            <v>960000</v>
          </cell>
        </row>
        <row r="144">
          <cell r="H144">
            <v>3587392</v>
          </cell>
        </row>
        <row r="145">
          <cell r="H145">
            <v>3587392</v>
          </cell>
        </row>
        <row r="146">
          <cell r="H146">
            <v>3587392</v>
          </cell>
        </row>
        <row r="147">
          <cell r="H147">
            <v>15700</v>
          </cell>
        </row>
        <row r="148">
          <cell r="H148">
            <v>49935</v>
          </cell>
        </row>
        <row r="149">
          <cell r="H149">
            <v>2465371</v>
          </cell>
        </row>
        <row r="150">
          <cell r="H150">
            <v>2465371</v>
          </cell>
        </row>
        <row r="151">
          <cell r="H151">
            <v>2465371</v>
          </cell>
        </row>
        <row r="152">
          <cell r="H152">
            <v>2465371</v>
          </cell>
        </row>
        <row r="153">
          <cell r="H153">
            <v>2865302</v>
          </cell>
        </row>
        <row r="156">
          <cell r="H156">
            <v>1849112</v>
          </cell>
        </row>
        <row r="158">
          <cell r="H158">
            <v>1049167</v>
          </cell>
        </row>
        <row r="159">
          <cell r="H159">
            <v>75770</v>
          </cell>
        </row>
        <row r="160">
          <cell r="H160">
            <v>74930</v>
          </cell>
        </row>
        <row r="161">
          <cell r="H161">
            <v>542600</v>
          </cell>
        </row>
        <row r="162">
          <cell r="H162">
            <v>20020</v>
          </cell>
        </row>
        <row r="163">
          <cell r="H163">
            <v>964464</v>
          </cell>
        </row>
        <row r="164">
          <cell r="H164">
            <v>4423393</v>
          </cell>
        </row>
        <row r="165">
          <cell r="H165">
            <v>90</v>
          </cell>
        </row>
        <row r="166">
          <cell r="H166">
            <v>15655</v>
          </cell>
        </row>
        <row r="167">
          <cell r="H167">
            <v>18607</v>
          </cell>
        </row>
        <row r="168">
          <cell r="H168">
            <v>15117</v>
          </cell>
        </row>
        <row r="169">
          <cell r="H169">
            <v>8325</v>
          </cell>
        </row>
        <row r="170">
          <cell r="H170">
            <v>4200</v>
          </cell>
        </row>
        <row r="173">
          <cell r="H173">
            <v>640000</v>
          </cell>
        </row>
        <row r="174">
          <cell r="H174">
            <v>1240000</v>
          </cell>
        </row>
        <row r="175">
          <cell r="H175">
            <v>2916667</v>
          </cell>
        </row>
        <row r="176">
          <cell r="H176">
            <v>8300</v>
          </cell>
        </row>
        <row r="177">
          <cell r="H177">
            <v>92625</v>
          </cell>
        </row>
        <row r="178">
          <cell r="H178">
            <v>5426</v>
          </cell>
        </row>
        <row r="179">
          <cell r="H179">
            <v>1495000</v>
          </cell>
        </row>
        <row r="180">
          <cell r="H180">
            <v>55000</v>
          </cell>
        </row>
        <row r="181">
          <cell r="H181">
            <v>35000</v>
          </cell>
        </row>
        <row r="182">
          <cell r="H182">
            <v>420600</v>
          </cell>
        </row>
        <row r="183">
          <cell r="H183">
            <v>720000</v>
          </cell>
        </row>
        <row r="184">
          <cell r="H184">
            <v>940155</v>
          </cell>
        </row>
        <row r="185">
          <cell r="H185">
            <v>2352833</v>
          </cell>
        </row>
        <row r="186">
          <cell r="H186">
            <v>5656</v>
          </cell>
        </row>
        <row r="187">
          <cell r="H187">
            <v>3587392</v>
          </cell>
        </row>
        <row r="188">
          <cell r="H188">
            <v>1800000</v>
          </cell>
        </row>
        <row r="189">
          <cell r="H189">
            <v>513302</v>
          </cell>
        </row>
        <row r="190">
          <cell r="H190">
            <v>15200000</v>
          </cell>
        </row>
        <row r="191">
          <cell r="H191">
            <v>6659438</v>
          </cell>
        </row>
        <row r="192">
          <cell r="H192">
            <v>210500</v>
          </cell>
        </row>
        <row r="193">
          <cell r="H193">
            <v>4267</v>
          </cell>
        </row>
        <row r="194">
          <cell r="H194">
            <v>6500</v>
          </cell>
        </row>
        <row r="195">
          <cell r="H195">
            <v>5700000</v>
          </cell>
        </row>
      </sheetData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sal_meh"/>
      <sheetName val="mat"/>
      <sheetName val="Экспертиза"/>
      <sheetName val="пз"/>
      <sheetName val="С1"/>
      <sheetName val="vr_abc4 (2)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42">
          <cell r="H42">
            <v>3324.1171509689202</v>
          </cell>
        </row>
        <row r="43">
          <cell r="H43">
            <v>21216.9</v>
          </cell>
        </row>
      </sheetData>
      <sheetData sheetId="32">
        <row r="32">
          <cell r="H32">
            <v>15200</v>
          </cell>
        </row>
        <row r="33">
          <cell r="H33">
            <v>29937</v>
          </cell>
        </row>
        <row r="34">
          <cell r="H34">
            <v>29937</v>
          </cell>
        </row>
        <row r="35">
          <cell r="H35">
            <v>140120</v>
          </cell>
        </row>
        <row r="36">
          <cell r="H36">
            <v>490000</v>
          </cell>
        </row>
        <row r="37">
          <cell r="H37">
            <v>120860</v>
          </cell>
        </row>
        <row r="38">
          <cell r="H38">
            <v>13500</v>
          </cell>
        </row>
        <row r="39">
          <cell r="H39">
            <v>109100</v>
          </cell>
        </row>
        <row r="40">
          <cell r="H40">
            <v>140120</v>
          </cell>
        </row>
        <row r="42">
          <cell r="H42">
            <v>341000</v>
          </cell>
        </row>
        <row r="43">
          <cell r="H43">
            <v>341000</v>
          </cell>
        </row>
        <row r="44">
          <cell r="H44">
            <v>120000</v>
          </cell>
        </row>
        <row r="45">
          <cell r="H45">
            <v>51500</v>
          </cell>
        </row>
        <row r="46">
          <cell r="H46">
            <v>43500</v>
          </cell>
        </row>
        <row r="47">
          <cell r="H47">
            <v>62500</v>
          </cell>
        </row>
      </sheetData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soder"/>
      <sheetName val="PriceList"/>
      <sheetName val="АВТОТРАН (2)"/>
      <sheetName val="poyas  РЕК"/>
      <sheetName val="С1"/>
      <sheetName val="С2"/>
      <sheetName val="С3"/>
      <sheetName val="С4"/>
      <sheetName val="С5"/>
      <sheetName val="С6"/>
      <sheetName val="С7"/>
      <sheetName val="С8"/>
      <sheetName val="С9"/>
      <sheetName val="С10"/>
      <sheetName val="С11"/>
      <sheetName val="С12"/>
      <sheetName val="С13"/>
      <sheetName val="С14"/>
      <sheetName val="С15"/>
      <sheetName val="С16"/>
      <sheetName val="СВОД ВЕД"/>
      <sheetName val="bx_abc4"/>
      <sheetName val="Св1"/>
      <sheetName val="Св1 (2)"/>
      <sheetName val="ис"/>
      <sheetName val="п"/>
      <sheetName val="titul (2)"/>
      <sheetName val="soder (2)"/>
      <sheetName val="vr_abc4 (2)"/>
      <sheetName val="Ведомость работ"/>
      <sheetName val="Локально-ресурсная ведомость"/>
      <sheetName val="Р1"/>
      <sheetName val="Ресурс"/>
      <sheetName val="Потребность в ресур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titul (2)"/>
      <sheetName val="soder"/>
      <sheetName val="soder (2)"/>
      <sheetName val="PriceList"/>
      <sheetName val="vr_abc4 (2)"/>
      <sheetName val="С1"/>
      <sheetName val="об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data"/>
      <sheetName val="bx_abc4 (2)"/>
    </sheetNames>
    <sheetDataSet>
      <sheetData sheetId="0"/>
      <sheetData sheetId="1"/>
      <sheetData sheetId="2">
        <row r="15">
          <cell r="F15">
            <v>438464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ЛОК_9"/>
      <sheetName val="СВОД_9"/>
      <sheetName val="ЛОК_10"/>
      <sheetName val="СВОД_10"/>
      <sheetName val="ЛОК_11"/>
      <sheetName val="СВОД_11"/>
      <sheetName val="ЛОК_12"/>
      <sheetName val="СВОД_12 "/>
      <sheetName val="ЛОК_13"/>
      <sheetName val="СВОД_13"/>
      <sheetName val="ЛОК_14"/>
      <sheetName val="СВОД_14"/>
      <sheetName val="Экспертиза"/>
      <sheetName val="vr_abc4 (2)"/>
    </sheetNames>
    <sheetDataSet>
      <sheetData sheetId="0">
        <row r="4">
          <cell r="D4">
            <v>3506.375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v_abc4"/>
      <sheetName val="vr_abc4 (2)"/>
      <sheetName val="рес"/>
    </sheetNames>
    <sheetDataSet>
      <sheetData sheetId="0"/>
      <sheetData sheetId="1">
        <row r="21">
          <cell r="D21" t="str">
            <v>Затраты труда рабочих-строителей</v>
          </cell>
          <cell r="E21" t="str">
            <v>чел.-ч</v>
          </cell>
          <cell r="F21">
            <v>1768.0844520000001</v>
          </cell>
          <cell r="G21">
            <v>5954.04</v>
          </cell>
          <cell r="H21">
            <v>10527245.550000001</v>
          </cell>
        </row>
        <row r="22">
          <cell r="D22" t="str">
            <v>Затраты труда машинистов</v>
          </cell>
          <cell r="E22" t="str">
            <v>чел.-ч</v>
          </cell>
          <cell r="F22">
            <v>74.377318000000002</v>
          </cell>
        </row>
        <row r="23">
          <cell r="D23" t="str">
            <v>Итого по трудовым ресурсам</v>
          </cell>
          <cell r="E23" t="str">
            <v>СУМ</v>
          </cell>
          <cell r="H23">
            <v>10527245.550000001</v>
          </cell>
        </row>
        <row r="26">
          <cell r="D26" t="str">
            <v>Агрегаты для сварки полиэтиленовых труб</v>
          </cell>
          <cell r="E26" t="str">
            <v>маш.-ч</v>
          </cell>
          <cell r="F26">
            <v>63.244399999999999</v>
          </cell>
          <cell r="G26">
            <v>228</v>
          </cell>
          <cell r="H26">
            <v>14419.723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12.939</v>
          </cell>
          <cell r="G27">
            <v>214</v>
          </cell>
          <cell r="H27">
            <v>2768.9459999999999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1.7806999999999999</v>
          </cell>
          <cell r="G28">
            <v>52952</v>
          </cell>
          <cell r="H28">
            <v>94291.626000000004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6.2789999999999999E-2</v>
          </cell>
          <cell r="G29">
            <v>1485</v>
          </cell>
          <cell r="H29">
            <v>93.242999999999995</v>
          </cell>
        </row>
        <row r="30">
          <cell r="D30" t="str">
            <v>Установки для изготовления бандажей, диафрагм, пряжек</v>
          </cell>
          <cell r="E30" t="str">
            <v>маш.-ч</v>
          </cell>
          <cell r="F30">
            <v>0.34398000000000001</v>
          </cell>
          <cell r="G30">
            <v>0</v>
          </cell>
          <cell r="H30">
            <v>0</v>
          </cell>
        </row>
        <row r="31">
          <cell r="D31" t="str">
            <v>Подъемники мачтовые строительные 0,5 т</v>
          </cell>
          <cell r="E31" t="str">
            <v>маш.-ч</v>
          </cell>
          <cell r="F31">
            <v>1.6615519999999999</v>
          </cell>
          <cell r="G31">
            <v>8451</v>
          </cell>
          <cell r="H31">
            <v>14041.776</v>
          </cell>
        </row>
        <row r="32">
          <cell r="D32" t="str">
            <v>Электростанции передвижные 4 кВт</v>
          </cell>
          <cell r="E32" t="str">
            <v>маш.-ч</v>
          </cell>
          <cell r="F32">
            <v>1.3899999999999999E-2</v>
          </cell>
          <cell r="G32">
            <v>10202</v>
          </cell>
          <cell r="H32">
            <v>141.80799999999999</v>
          </cell>
        </row>
        <row r="33">
          <cell r="D33" t="str">
            <v>Установки для гидравлических испытаний трубопроводов, давление нагнетания, низкое 0,1 (1) МПа (кгс/см2), высокое 10 (100) МПа (кгс/см2)</v>
          </cell>
          <cell r="E33" t="str">
            <v>маш.-ч</v>
          </cell>
          <cell r="F33">
            <v>0.435</v>
          </cell>
          <cell r="G33">
            <v>467</v>
          </cell>
          <cell r="H33">
            <v>203.14500000000001</v>
          </cell>
        </row>
        <row r="34">
          <cell r="D34" t="str">
            <v>Установки для сварки ручной дуговой (постоянного тока)</v>
          </cell>
          <cell r="E34" t="str">
            <v>маш.-ч</v>
          </cell>
          <cell r="F34">
            <v>5.58</v>
          </cell>
          <cell r="G34">
            <v>657</v>
          </cell>
          <cell r="H34">
            <v>3666.06</v>
          </cell>
        </row>
        <row r="35">
          <cell r="D35" t="str">
            <v>Автомобили бортовые грузоподъемностью до 5 т</v>
          </cell>
          <cell r="E35" t="str">
            <v>маш.-ч</v>
          </cell>
          <cell r="F35">
            <v>1.2855999999999999E-2</v>
          </cell>
          <cell r="G35">
            <v>18978</v>
          </cell>
          <cell r="H35">
            <v>243.98099999999999</v>
          </cell>
        </row>
        <row r="36">
          <cell r="D36" t="str">
            <v>Автомобили бортовые грузоподъемностью до 5 т</v>
          </cell>
          <cell r="E36" t="str">
            <v>маш.-ч</v>
          </cell>
          <cell r="F36">
            <v>7.6639099999999996</v>
          </cell>
          <cell r="G36">
            <v>18978</v>
          </cell>
          <cell r="H36">
            <v>145445.68400000001</v>
          </cell>
        </row>
        <row r="37">
          <cell r="D37" t="str">
            <v>Аппараты для газовой сварки и резки</v>
          </cell>
          <cell r="E37" t="str">
            <v>маш.-ч</v>
          </cell>
          <cell r="F37">
            <v>23.340399999999999</v>
          </cell>
          <cell r="G37">
            <v>450</v>
          </cell>
          <cell r="H37">
            <v>10503.18</v>
          </cell>
        </row>
        <row r="38">
          <cell r="D38" t="str">
            <v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v>
          </cell>
          <cell r="E38" t="str">
            <v>маш.-ч</v>
          </cell>
          <cell r="F38">
            <v>0.12</v>
          </cell>
          <cell r="G38">
            <v>467</v>
          </cell>
          <cell r="H38">
            <v>56.04</v>
          </cell>
        </row>
        <row r="39">
          <cell r="D39" t="str">
            <v>Итого по строительным машинам</v>
          </cell>
          <cell r="E39" t="str">
            <v>СУМ</v>
          </cell>
          <cell r="H39">
            <v>285875.21299999999</v>
          </cell>
        </row>
        <row r="42">
          <cell r="D42" t="str">
            <v>Анкерные детали из прямых или гнутых круглых стержней с резьбой в комплекте с шайбами и гайками или без них), поставляемые отдельно</v>
          </cell>
          <cell r="E42" t="str">
            <v>т</v>
          </cell>
          <cell r="F42">
            <v>8.8000000000000005E-3</v>
          </cell>
          <cell r="G42">
            <v>2450000</v>
          </cell>
          <cell r="H42">
            <v>21560</v>
          </cell>
        </row>
        <row r="43">
          <cell r="D43" t="str">
            <v>Вода</v>
          </cell>
          <cell r="E43" t="str">
            <v>м3</v>
          </cell>
          <cell r="F43">
            <v>15.7713</v>
          </cell>
          <cell r="G43">
            <v>0</v>
          </cell>
          <cell r="H43">
            <v>0</v>
          </cell>
        </row>
        <row r="44">
          <cell r="D44" t="str">
            <v>Раствор готовый кладочный тяжелый цементный, марка: 50</v>
          </cell>
          <cell r="E44" t="str">
            <v>м3</v>
          </cell>
          <cell r="F44">
            <v>5.6000000000000001E-2</v>
          </cell>
          <cell r="G44">
            <v>135699</v>
          </cell>
          <cell r="H44">
            <v>7599.1440000000002</v>
          </cell>
        </row>
        <row r="45">
          <cell r="D45" t="str">
            <v>Раствор готовый кладочный цементный, марка 100</v>
          </cell>
          <cell r="E45" t="str">
            <v>м3</v>
          </cell>
          <cell r="F45">
            <v>2.8479999999999998E-2</v>
          </cell>
          <cell r="G45">
            <v>142386</v>
          </cell>
          <cell r="H45">
            <v>4055.1529999999998</v>
          </cell>
        </row>
        <row r="46">
          <cell r="D46" t="str">
            <v>Битумы нефтяные строительные изоляционные БНИ-IV-3, БНИ-IV, БНИ-V</v>
          </cell>
          <cell r="E46" t="str">
            <v>т</v>
          </cell>
          <cell r="F46">
            <v>3.4397999999999998E-3</v>
          </cell>
          <cell r="G46">
            <v>1985892</v>
          </cell>
          <cell r="H46">
            <v>6831.0709999999999</v>
          </cell>
        </row>
        <row r="47">
          <cell r="D47" t="str">
            <v>Дюбели распорные полиэтиленовые</v>
          </cell>
          <cell r="E47" t="str">
            <v>10 шт</v>
          </cell>
          <cell r="F47">
            <v>31</v>
          </cell>
          <cell r="G47">
            <v>1500</v>
          </cell>
          <cell r="H47">
            <v>46500</v>
          </cell>
        </row>
        <row r="48">
          <cell r="D48" t="str">
            <v>Дюбели с калиброванной головкой (в обоймах) 3х58,5 мм</v>
          </cell>
          <cell r="E48" t="str">
            <v>т</v>
          </cell>
          <cell r="F48">
            <v>4.5076999999999999E-3</v>
          </cell>
          <cell r="G48">
            <v>5500000</v>
          </cell>
          <cell r="H48">
            <v>24792.35</v>
          </cell>
        </row>
        <row r="49">
          <cell r="D49" t="str">
            <v>Краски масляные земляные МА-0115 мумия, сурик железный</v>
          </cell>
          <cell r="E49" t="str">
            <v>т</v>
          </cell>
          <cell r="F49">
            <v>4.0825000000000002E-3</v>
          </cell>
          <cell r="G49">
            <v>12700000</v>
          </cell>
          <cell r="H49">
            <v>51847.75</v>
          </cell>
        </row>
        <row r="50">
          <cell r="D50" t="str">
            <v>Лак БТ-577</v>
          </cell>
          <cell r="E50" t="str">
            <v>т</v>
          </cell>
          <cell r="F50">
            <v>3.4398000000000002E-4</v>
          </cell>
          <cell r="G50">
            <v>3250000</v>
          </cell>
          <cell r="H50">
            <v>1117.9349999999999</v>
          </cell>
        </row>
        <row r="51">
          <cell r="D51" t="str">
            <v>Замазка суриковая</v>
          </cell>
          <cell r="E51" t="str">
            <v>кг</v>
          </cell>
          <cell r="F51">
            <v>13.8</v>
          </cell>
          <cell r="G51">
            <v>400</v>
          </cell>
          <cell r="H51">
            <v>5520</v>
          </cell>
        </row>
        <row r="52">
          <cell r="D52" t="str">
            <v>Клей 88-СА</v>
          </cell>
          <cell r="E52" t="str">
            <v>кг</v>
          </cell>
          <cell r="F52">
            <v>1.4948999999999999</v>
          </cell>
          <cell r="G52">
            <v>3500</v>
          </cell>
          <cell r="H52">
            <v>5232.1499999999996</v>
          </cell>
        </row>
        <row r="53">
          <cell r="D53" t="str">
            <v>Клей фенолполивинилацетатный марки БФ-2, сорт I</v>
          </cell>
          <cell r="E53" t="str">
            <v>т</v>
          </cell>
          <cell r="F53">
            <v>8.0000000000000007E-5</v>
          </cell>
          <cell r="G53">
            <v>38600000</v>
          </cell>
          <cell r="H53">
            <v>3088</v>
          </cell>
        </row>
        <row r="54">
          <cell r="D54" t="str">
            <v>Толь с крупнозернистой посыпкой гидроизоляционный марки ТГ-350</v>
          </cell>
          <cell r="E54" t="str">
            <v>м2</v>
          </cell>
          <cell r="F54">
            <v>4.4000000000000003E-3</v>
          </cell>
          <cell r="G54">
            <v>2000</v>
          </cell>
          <cell r="H54">
            <v>8.8000000000000007</v>
          </cell>
        </row>
        <row r="55">
          <cell r="D55" t="str">
            <v>Мастика клеящая морозостойкая битумно-масляная МБ-50</v>
          </cell>
          <cell r="E55" t="str">
            <v>т</v>
          </cell>
          <cell r="F55">
            <v>8.1899999999999994E-3</v>
          </cell>
          <cell r="G55">
            <v>3617856</v>
          </cell>
          <cell r="H55">
            <v>29630.241000000002</v>
          </cell>
        </row>
        <row r="56">
          <cell r="D56" t="str">
            <v>Проволока медная круглая электротехническая ММ (мягкая), диаметром 1,0-3,0 мм и выше</v>
          </cell>
          <cell r="E56" t="str">
            <v>т</v>
          </cell>
          <cell r="F56">
            <v>6.7000000000000002E-4</v>
          </cell>
          <cell r="G56">
            <v>2666667</v>
          </cell>
          <cell r="H56">
            <v>1786.6669999999999</v>
          </cell>
        </row>
        <row r="57">
          <cell r="D57" t="str">
            <v>Проволока сварочная легированная диаметром 4 мм</v>
          </cell>
          <cell r="E57" t="str">
            <v>т</v>
          </cell>
          <cell r="F57">
            <v>2.6200000000000003E-4</v>
          </cell>
          <cell r="G57">
            <v>4791667</v>
          </cell>
          <cell r="H57">
            <v>1255.4169999999999</v>
          </cell>
        </row>
        <row r="58">
          <cell r="D58" t="str">
            <v>Пластина резиновая рулонная вулканизированная</v>
          </cell>
          <cell r="E58" t="str">
            <v>кг</v>
          </cell>
          <cell r="F58">
            <v>2.08</v>
          </cell>
          <cell r="G58">
            <v>2500</v>
          </cell>
          <cell r="H58">
            <v>5200</v>
          </cell>
        </row>
        <row r="59">
          <cell r="D59" t="str">
            <v>Лента стальная упаковочная, мягкая, нормальной точности 0,7х20-50 мм</v>
          </cell>
          <cell r="E59" t="str">
            <v>т</v>
          </cell>
          <cell r="F59">
            <v>1.29129E-2</v>
          </cell>
          <cell r="G59">
            <v>3838374</v>
          </cell>
          <cell r="H59">
            <v>49564.54</v>
          </cell>
        </row>
        <row r="60">
          <cell r="D60" t="str">
            <v>Кислород технический газообразный</v>
          </cell>
          <cell r="E60" t="str">
            <v>м3</v>
          </cell>
          <cell r="F60">
            <v>0.436</v>
          </cell>
          <cell r="G60">
            <v>3350</v>
          </cell>
          <cell r="H60">
            <v>1460.6</v>
          </cell>
        </row>
        <row r="61">
          <cell r="D61" t="str">
            <v>Ацетилен газообразный технический</v>
          </cell>
          <cell r="E61" t="str">
            <v>М3</v>
          </cell>
          <cell r="F61">
            <v>0.3982</v>
          </cell>
          <cell r="G61">
            <v>1350</v>
          </cell>
          <cell r="H61">
            <v>537.57000000000005</v>
          </cell>
        </row>
        <row r="62">
          <cell r="D62" t="str">
            <v>Цемент гипсоглиноземистый расширяющийся</v>
          </cell>
          <cell r="E62" t="str">
            <v>т</v>
          </cell>
          <cell r="F62">
            <v>3.8E-3</v>
          </cell>
          <cell r="G62">
            <v>129742</v>
          </cell>
          <cell r="H62">
            <v>493.02</v>
          </cell>
        </row>
        <row r="63">
          <cell r="D63" t="str">
            <v>Шурупы с полукруглой головкой 6х40 мм</v>
          </cell>
          <cell r="E63" t="str">
            <v>т</v>
          </cell>
          <cell r="F63">
            <v>4.4000000000000002E-4</v>
          </cell>
          <cell r="G63">
            <v>9000000</v>
          </cell>
          <cell r="H63">
            <v>3960</v>
          </cell>
        </row>
        <row r="64">
          <cell r="D64" t="str">
            <v>Электроды диаметром 5 мм Э42А</v>
          </cell>
          <cell r="E64" t="str">
            <v>т</v>
          </cell>
          <cell r="F64">
            <v>2.9629999999999999E-3</v>
          </cell>
          <cell r="G64">
            <v>9688000</v>
          </cell>
          <cell r="H64">
            <v>28705.544000000002</v>
          </cell>
        </row>
        <row r="65">
          <cell r="D65" t="str">
            <v>Кольца резиновые уплотнительные (манжеты) для чугунных напорных труб диаметром 50-300 мм</v>
          </cell>
          <cell r="E65" t="str">
            <v>кг</v>
          </cell>
          <cell r="F65">
            <v>6.7249999999999996</v>
          </cell>
          <cell r="G65">
            <v>2200</v>
          </cell>
          <cell r="H65">
            <v>14795</v>
          </cell>
        </row>
        <row r="66">
          <cell r="D66" t="str">
            <v>Винты самонарезающие оцинкованные</v>
          </cell>
          <cell r="E66" t="str">
            <v>т</v>
          </cell>
          <cell r="F66">
            <v>3.4309999999999999E-4</v>
          </cell>
          <cell r="G66">
            <v>9000000</v>
          </cell>
          <cell r="H66">
            <v>3087.9</v>
          </cell>
        </row>
        <row r="67">
          <cell r="D67" t="str">
            <v>Краски масляные готовые к применению для внутренних работ</v>
          </cell>
          <cell r="E67" t="str">
            <v>т</v>
          </cell>
          <cell r="F67">
            <v>6.2779200000000002E-3</v>
          </cell>
          <cell r="G67">
            <v>12700000</v>
          </cell>
          <cell r="H67">
            <v>79729.584000000003</v>
          </cell>
        </row>
        <row r="68">
          <cell r="D68" t="str">
            <v>Конструкции из цилиндров минераловатных на синтетическом связующем</v>
          </cell>
          <cell r="E68" t="str">
            <v>м3</v>
          </cell>
          <cell r="F68">
            <v>0.75365199999999999</v>
          </cell>
          <cell r="G68">
            <v>450000</v>
          </cell>
          <cell r="H68">
            <v>339143.4</v>
          </cell>
        </row>
        <row r="69">
          <cell r="D69" t="str">
            <v>Патроны для строительно-монтажного пистолета</v>
          </cell>
          <cell r="E69" t="str">
            <v>1000шт</v>
          </cell>
          <cell r="F69">
            <v>0.53024000000000004</v>
          </cell>
          <cell r="G69">
            <v>100000</v>
          </cell>
          <cell r="H69">
            <v>53024</v>
          </cell>
        </row>
        <row r="70">
          <cell r="D70" t="str">
            <v>Листы алюминиевые марки АД1Н, толщиной 1 мм</v>
          </cell>
          <cell r="E70" t="str">
            <v>кг</v>
          </cell>
          <cell r="F70">
            <v>1.9198999999999999</v>
          </cell>
          <cell r="G70">
            <v>0</v>
          </cell>
          <cell r="H70">
            <v>0</v>
          </cell>
        </row>
        <row r="71">
          <cell r="D71" t="str">
            <v>Болты с гайками и шайбами для санитарно-технических работ, диаметром 10 мм</v>
          </cell>
          <cell r="E71" t="str">
            <v>т</v>
          </cell>
          <cell r="F71">
            <v>1.0000000000000001E-5</v>
          </cell>
          <cell r="G71">
            <v>8050000</v>
          </cell>
          <cell r="H71">
            <v>80.5</v>
          </cell>
        </row>
        <row r="72">
          <cell r="D72" t="str">
            <v>Вентили пожарные 50-10 для воды давлением 1 МПа (10 кгс/см2), диаметром 50 мм</v>
          </cell>
          <cell r="E72" t="str">
            <v>шт</v>
          </cell>
          <cell r="F72">
            <v>11</v>
          </cell>
          <cell r="G72">
            <v>113900</v>
          </cell>
          <cell r="H72">
            <v>1252900</v>
          </cell>
        </row>
        <row r="73">
          <cell r="D73" t="str">
            <v>Головки для присоединения рукавов поливочных диаметром 25 мм</v>
          </cell>
          <cell r="E73" t="str">
            <v>шт</v>
          </cell>
          <cell r="F73">
            <v>10</v>
          </cell>
          <cell r="G73">
            <v>4800</v>
          </cell>
          <cell r="H73">
            <v>48000</v>
          </cell>
        </row>
        <row r="74">
          <cell r="D74" t="str">
            <v>Головки для пожарных рукавов соединительные напорные, давлением 1,2 МПа (12 кгс/см2) рукавные, диаметром 50 мм</v>
          </cell>
          <cell r="E74" t="str">
            <v>шт</v>
          </cell>
          <cell r="F74">
            <v>33</v>
          </cell>
          <cell r="G74">
            <v>10070</v>
          </cell>
          <cell r="H74">
            <v>332310</v>
          </cell>
        </row>
        <row r="75">
          <cell r="D75" t="str">
            <v>Рукава поливочные</v>
          </cell>
          <cell r="E75" t="str">
            <v>м</v>
          </cell>
          <cell r="F75">
            <v>25</v>
          </cell>
          <cell r="G75">
            <v>700</v>
          </cell>
          <cell r="H75">
            <v>17500</v>
          </cell>
        </row>
        <row r="76">
          <cell r="D76" t="str">
            <v>Стволы пожарные ручные марки РС, диаметр 50 мм</v>
          </cell>
          <cell r="E76" t="str">
            <v>шт</v>
          </cell>
          <cell r="F76">
            <v>11</v>
          </cell>
          <cell r="G76">
            <v>24781</v>
          </cell>
          <cell r="H76">
            <v>272591</v>
          </cell>
        </row>
        <row r="77">
          <cell r="D77" t="str">
            <v>Трубопроводы канализации из полиэтиленовых труб высокой плотности с гильзами, диаметром 50 мм</v>
          </cell>
          <cell r="E77" t="str">
            <v>м</v>
          </cell>
          <cell r="F77">
            <v>90.817999999999998</v>
          </cell>
          <cell r="G77">
            <v>4606</v>
          </cell>
          <cell r="H77">
            <v>418307.70799999998</v>
          </cell>
        </row>
        <row r="78">
          <cell r="D78" t="str">
            <v>Трубопроводы канализации из полиэтиленовых труб высокой плотности с гильзами, диаметром 100 мм</v>
          </cell>
          <cell r="E78" t="str">
            <v>м</v>
          </cell>
          <cell r="F78">
            <v>133.732</v>
          </cell>
          <cell r="G78">
            <v>10784</v>
          </cell>
          <cell r="H78">
            <v>1442165.888</v>
          </cell>
        </row>
        <row r="79">
          <cell r="D79" t="str">
            <v>Трубки защитные гофрированные</v>
          </cell>
          <cell r="E79" t="str">
            <v>м</v>
          </cell>
          <cell r="F79">
            <v>23.7</v>
          </cell>
          <cell r="G79">
            <v>0</v>
          </cell>
          <cell r="H79">
            <v>0</v>
          </cell>
        </row>
        <row r="80">
          <cell r="D80" t="str">
            <v>Манжеты резиновые</v>
          </cell>
          <cell r="E80" t="str">
            <v>шт</v>
          </cell>
          <cell r="F80">
            <v>12</v>
          </cell>
          <cell r="G80">
            <v>0</v>
          </cell>
          <cell r="H80">
            <v>0</v>
          </cell>
        </row>
        <row r="81">
          <cell r="D81" t="str">
            <v>Ограничитель</v>
          </cell>
          <cell r="E81" t="str">
            <v>шт</v>
          </cell>
          <cell r="F81">
            <v>0.05</v>
          </cell>
          <cell r="G81">
            <v>0</v>
          </cell>
          <cell r="H81">
            <v>0</v>
          </cell>
        </row>
        <row r="82">
          <cell r="D82" t="str">
            <v>Шурупы строительные</v>
          </cell>
          <cell r="E82" t="str">
            <v>т</v>
          </cell>
          <cell r="F82">
            <v>4.2329999999999998E-3</v>
          </cell>
          <cell r="G82">
            <v>9000000</v>
          </cell>
          <cell r="H82">
            <v>38097</v>
          </cell>
        </row>
        <row r="83">
          <cell r="D83" t="str">
            <v>Прокладки из паронита марки ПМБ, толщиной 1 мм, диаметром, мм: 50</v>
          </cell>
          <cell r="E83" t="str">
            <v>1000шт</v>
          </cell>
          <cell r="F83">
            <v>1.4E-2</v>
          </cell>
          <cell r="G83">
            <v>100000</v>
          </cell>
          <cell r="H83">
            <v>1400</v>
          </cell>
        </row>
        <row r="84">
          <cell r="D84" t="str">
            <v>Прокладки из паронита марки ПМБ, толщиной 1 мм, диаметром, мм: 100</v>
          </cell>
          <cell r="E84" t="str">
            <v>1000шт</v>
          </cell>
          <cell r="F84">
            <v>8.0000000000000002E-3</v>
          </cell>
          <cell r="G84">
            <v>200000</v>
          </cell>
          <cell r="H84">
            <v>1600</v>
          </cell>
        </row>
        <row r="85">
          <cell r="D85" t="str">
            <v>ЧАША ЧУГУННАЯ С БАЧКОМ</v>
          </cell>
          <cell r="E85" t="str">
            <v>ШТ</v>
          </cell>
          <cell r="F85">
            <v>4</v>
          </cell>
          <cell r="G85">
            <v>220000</v>
          </cell>
          <cell r="H85">
            <v>880000</v>
          </cell>
        </row>
        <row r="86">
          <cell r="D86" t="str">
            <v>УНИТАЗ КОМПАКТ С БАЧКОМ</v>
          </cell>
          <cell r="E86" t="str">
            <v>ШТ</v>
          </cell>
          <cell r="F86">
            <v>1</v>
          </cell>
          <cell r="G86">
            <v>425000</v>
          </cell>
          <cell r="H86">
            <v>425000</v>
          </cell>
        </row>
        <row r="87">
          <cell r="D87" t="str">
            <v>Смесители для ТЕХ. ОБОРУДОВАНИЕ</v>
          </cell>
          <cell r="E87" t="str">
            <v>ШТ</v>
          </cell>
          <cell r="F87">
            <v>7</v>
          </cell>
          <cell r="G87">
            <v>63000</v>
          </cell>
          <cell r="H87">
            <v>441000</v>
          </cell>
        </row>
        <row r="88">
          <cell r="D88" t="str">
            <v>КЛИПСЫ П/П Д 20ММ</v>
          </cell>
          <cell r="E88" t="str">
            <v>ШТ</v>
          </cell>
          <cell r="F88">
            <v>597</v>
          </cell>
          <cell r="G88">
            <v>160</v>
          </cell>
          <cell r="H88">
            <v>95520</v>
          </cell>
        </row>
        <row r="89">
          <cell r="D89" t="str">
            <v>ТРУБА П/П ХОЛОДНОЕ Д 63ММ</v>
          </cell>
          <cell r="E89" t="str">
            <v>М</v>
          </cell>
          <cell r="F89">
            <v>65</v>
          </cell>
          <cell r="G89">
            <v>18681</v>
          </cell>
          <cell r="H89">
            <v>1214265</v>
          </cell>
        </row>
        <row r="90">
          <cell r="D90" t="str">
            <v>РЕВИЗИЯ ПВХ Д 50ММ</v>
          </cell>
          <cell r="E90" t="str">
            <v>ШТ</v>
          </cell>
          <cell r="F90">
            <v>8</v>
          </cell>
          <cell r="G90">
            <v>6200</v>
          </cell>
          <cell r="H90">
            <v>49600</v>
          </cell>
        </row>
        <row r="91">
          <cell r="D91" t="str">
            <v>РЕВИЗИЯ ПВХ Д 100ММ</v>
          </cell>
          <cell r="E91" t="str">
            <v>ШТ</v>
          </cell>
          <cell r="F91">
            <v>2</v>
          </cell>
          <cell r="G91">
            <v>14366</v>
          </cell>
          <cell r="H91">
            <v>28732</v>
          </cell>
        </row>
        <row r="92">
          <cell r="D92" t="str">
            <v>КЛИПСЫ П/П Д 20ММ</v>
          </cell>
          <cell r="E92" t="str">
            <v>ШТ</v>
          </cell>
          <cell r="F92">
            <v>160</v>
          </cell>
          <cell r="G92">
            <v>157</v>
          </cell>
          <cell r="H92">
            <v>25120</v>
          </cell>
        </row>
        <row r="93">
          <cell r="D93" t="str">
            <v>ОТВОД П/П Д 25ММ</v>
          </cell>
          <cell r="E93" t="str">
            <v>ШТ</v>
          </cell>
          <cell r="F93">
            <v>6</v>
          </cell>
          <cell r="G93">
            <v>440</v>
          </cell>
          <cell r="H93">
            <v>2640</v>
          </cell>
        </row>
        <row r="94">
          <cell r="D94" t="str">
            <v>ОТВОД П/П Д 20ММ</v>
          </cell>
          <cell r="E94" t="str">
            <v>ШТ</v>
          </cell>
          <cell r="F94">
            <v>31</v>
          </cell>
          <cell r="G94">
            <v>334</v>
          </cell>
          <cell r="H94">
            <v>10354</v>
          </cell>
        </row>
        <row r="95">
          <cell r="D95" t="str">
            <v>КЛИПСЫ П/П Д 25ММ</v>
          </cell>
          <cell r="E95" t="str">
            <v>ШТ</v>
          </cell>
          <cell r="F95">
            <v>151</v>
          </cell>
          <cell r="G95">
            <v>182</v>
          </cell>
          <cell r="H95">
            <v>27482</v>
          </cell>
        </row>
        <row r="96">
          <cell r="D96" t="str">
            <v>КЛИПСЫ П/П Д 32ММ</v>
          </cell>
          <cell r="E96" t="str">
            <v>ШТ</v>
          </cell>
          <cell r="F96">
            <v>132</v>
          </cell>
          <cell r="G96">
            <v>289</v>
          </cell>
          <cell r="H96">
            <v>38148</v>
          </cell>
        </row>
        <row r="97">
          <cell r="D97" t="str">
            <v>КЛИПСЫ П/П Д 40ММ</v>
          </cell>
          <cell r="E97" t="str">
            <v>ШТ</v>
          </cell>
          <cell r="F97">
            <v>36</v>
          </cell>
          <cell r="G97">
            <v>410</v>
          </cell>
          <cell r="H97">
            <v>14760</v>
          </cell>
        </row>
        <row r="98">
          <cell r="D98" t="str">
            <v>КЛИПСЫ П/П Д 50ММ</v>
          </cell>
          <cell r="E98" t="str">
            <v>ШТ</v>
          </cell>
          <cell r="F98">
            <v>66</v>
          </cell>
          <cell r="G98">
            <v>500</v>
          </cell>
          <cell r="H98">
            <v>33000</v>
          </cell>
        </row>
        <row r="99">
          <cell r="D99" t="str">
            <v>КРАН 14М1 Д 15ММ</v>
          </cell>
          <cell r="E99" t="str">
            <v>ШТ</v>
          </cell>
          <cell r="F99">
            <v>2</v>
          </cell>
          <cell r="G99">
            <v>21810</v>
          </cell>
          <cell r="H99">
            <v>43620</v>
          </cell>
        </row>
        <row r="100">
          <cell r="D100" t="str">
            <v>Смесители для МОЙКА</v>
          </cell>
          <cell r="E100" t="str">
            <v>ШТ</v>
          </cell>
          <cell r="F100">
            <v>2</v>
          </cell>
          <cell r="G100">
            <v>63000</v>
          </cell>
          <cell r="H100">
            <v>126000</v>
          </cell>
        </row>
        <row r="101">
          <cell r="D101" t="str">
            <v>Смесители для РАКОВИНА</v>
          </cell>
          <cell r="E101" t="str">
            <v>ШТ</v>
          </cell>
          <cell r="F101">
            <v>3</v>
          </cell>
          <cell r="G101">
            <v>63000</v>
          </cell>
          <cell r="H101">
            <v>189000</v>
          </cell>
        </row>
        <row r="102">
          <cell r="D102" t="str">
            <v>ОТВОД П/П Д 32ММ</v>
          </cell>
          <cell r="E102" t="str">
            <v>ШТ</v>
          </cell>
          <cell r="F102">
            <v>8</v>
          </cell>
          <cell r="G102">
            <v>987</v>
          </cell>
          <cell r="H102">
            <v>7896</v>
          </cell>
        </row>
        <row r="103">
          <cell r="D103" t="str">
            <v>ТРУБА П/П ХОЛОДНОЕ Д 20ММ</v>
          </cell>
          <cell r="E103" t="str">
            <v>М</v>
          </cell>
          <cell r="F103">
            <v>302</v>
          </cell>
          <cell r="G103">
            <v>2630</v>
          </cell>
          <cell r="H103">
            <v>794260</v>
          </cell>
        </row>
        <row r="104">
          <cell r="D104" t="str">
            <v>ТРУБА П/П ХОЛОДНОЕ Д 25ММ</v>
          </cell>
          <cell r="E104" t="str">
            <v>М</v>
          </cell>
          <cell r="F104">
            <v>53</v>
          </cell>
          <cell r="G104">
            <v>3952</v>
          </cell>
          <cell r="H104">
            <v>209456</v>
          </cell>
        </row>
        <row r="105">
          <cell r="D105" t="str">
            <v>ТРУБА П/П ХОЛОДНОЕ Д 32ММ</v>
          </cell>
          <cell r="E105" t="str">
            <v>М</v>
          </cell>
          <cell r="F105">
            <v>74</v>
          </cell>
          <cell r="G105">
            <v>5039</v>
          </cell>
          <cell r="H105">
            <v>372886</v>
          </cell>
        </row>
        <row r="106">
          <cell r="D106" t="str">
            <v>ТРУБА П/П ХОЛОДНОЕ Д 40ММ</v>
          </cell>
          <cell r="E106" t="str">
            <v>М</v>
          </cell>
          <cell r="F106">
            <v>62</v>
          </cell>
          <cell r="G106">
            <v>7775</v>
          </cell>
          <cell r="H106">
            <v>482050</v>
          </cell>
        </row>
        <row r="107">
          <cell r="D107" t="str">
            <v>ТРУБА П/П ХОЛОДНОЕ Д 50ММ</v>
          </cell>
          <cell r="E107" t="str">
            <v>М</v>
          </cell>
          <cell r="F107">
            <v>20</v>
          </cell>
          <cell r="G107">
            <v>12114</v>
          </cell>
          <cell r="H107">
            <v>242280</v>
          </cell>
        </row>
        <row r="108">
          <cell r="D108" t="str">
            <v>КЛИПСЫ П/П Д 25ММ</v>
          </cell>
          <cell r="E108" t="str">
            <v>ШТ</v>
          </cell>
          <cell r="F108">
            <v>182</v>
          </cell>
          <cell r="G108">
            <v>179</v>
          </cell>
          <cell r="H108">
            <v>32578</v>
          </cell>
        </row>
        <row r="109">
          <cell r="D109" t="str">
            <v>вентил шаровой П/П Д 32ММ</v>
          </cell>
          <cell r="E109" t="str">
            <v>ШТ</v>
          </cell>
          <cell r="F109">
            <v>5</v>
          </cell>
          <cell r="G109">
            <v>18090</v>
          </cell>
          <cell r="H109">
            <v>90450</v>
          </cell>
        </row>
        <row r="110">
          <cell r="D110" t="str">
            <v>вентил шаровой П/П Д 40ММ</v>
          </cell>
          <cell r="E110" t="str">
            <v>ШТ</v>
          </cell>
          <cell r="F110">
            <v>2</v>
          </cell>
          <cell r="G110">
            <v>49397</v>
          </cell>
          <cell r="H110">
            <v>98794</v>
          </cell>
        </row>
        <row r="111">
          <cell r="D111" t="str">
            <v>вентил шаровой П/П Д 50ММ</v>
          </cell>
          <cell r="E111" t="str">
            <v>ШТ</v>
          </cell>
          <cell r="F111">
            <v>1</v>
          </cell>
          <cell r="G111">
            <v>52926</v>
          </cell>
          <cell r="H111">
            <v>52926</v>
          </cell>
        </row>
        <row r="112">
          <cell r="D112" t="str">
            <v>ТРУБЫ ПОЛИПРОПИЛЕНОВЫЕ ДЛЯ ГОРЯЧЕЙ ВОДЫ Д 25ММ</v>
          </cell>
          <cell r="E112" t="str">
            <v>М</v>
          </cell>
          <cell r="F112">
            <v>85</v>
          </cell>
          <cell r="G112">
            <v>5252</v>
          </cell>
          <cell r="H112">
            <v>446420</v>
          </cell>
        </row>
        <row r="113">
          <cell r="D113" t="str">
            <v>ТРУБЫ ПОЛИПРОПИЛЕНОВЫЕ ДЛЯ ГОРЯЧЕЙ ВОДЫ Д 20ММ</v>
          </cell>
          <cell r="E113" t="str">
            <v>М</v>
          </cell>
          <cell r="F113">
            <v>115</v>
          </cell>
          <cell r="G113">
            <v>3405</v>
          </cell>
          <cell r="H113">
            <v>391575</v>
          </cell>
        </row>
        <row r="114">
          <cell r="D114" t="str">
            <v>ВЕНТИЛЬ ШАРОВОЙ Д 20ММ</v>
          </cell>
          <cell r="E114" t="str">
            <v>ШТ</v>
          </cell>
          <cell r="F114">
            <v>22</v>
          </cell>
          <cell r="G114">
            <v>12015</v>
          </cell>
          <cell r="H114">
            <v>264330</v>
          </cell>
        </row>
        <row r="115">
          <cell r="D115" t="str">
            <v>ОТВОД ПП Д 25</v>
          </cell>
          <cell r="E115" t="str">
            <v>ШТ</v>
          </cell>
          <cell r="F115">
            <v>6</v>
          </cell>
          <cell r="G115">
            <v>440</v>
          </cell>
          <cell r="H115">
            <v>2640</v>
          </cell>
        </row>
        <row r="116">
          <cell r="D116" t="str">
            <v>ТРОЙНИК ПЕРЕХОДНОЙ П/П Д 40Х32Х40</v>
          </cell>
          <cell r="E116" t="str">
            <v>ШТ</v>
          </cell>
          <cell r="F116">
            <v>20</v>
          </cell>
          <cell r="G116">
            <v>2388</v>
          </cell>
          <cell r="H116">
            <v>47760</v>
          </cell>
        </row>
        <row r="117">
          <cell r="D117" t="str">
            <v>ТРОЙНИК ПЕРЕХОДНОЙ П/П Д 25Х20Х25</v>
          </cell>
          <cell r="E117" t="str">
            <v>ШТ</v>
          </cell>
          <cell r="F117">
            <v>41</v>
          </cell>
          <cell r="G117">
            <v>720</v>
          </cell>
          <cell r="H117">
            <v>29520</v>
          </cell>
        </row>
        <row r="118">
          <cell r="D118" t="str">
            <v>МУФТА ПП С НАРУЖ. РЕЗЬБОЙ Д 20ММ</v>
          </cell>
          <cell r="E118" t="str">
            <v>ШТ</v>
          </cell>
          <cell r="F118">
            <v>167</v>
          </cell>
          <cell r="G118">
            <v>3054</v>
          </cell>
          <cell r="H118">
            <v>510018</v>
          </cell>
        </row>
        <row r="119">
          <cell r="D119" t="str">
            <v>ВЕНТИЛЬ ШАРОВОЙ Д 25ММ</v>
          </cell>
          <cell r="E119" t="str">
            <v>ШТ</v>
          </cell>
          <cell r="F119">
            <v>18</v>
          </cell>
          <cell r="G119">
            <v>14445</v>
          </cell>
          <cell r="H119">
            <v>260010</v>
          </cell>
        </row>
        <row r="120">
          <cell r="D120" t="str">
            <v>ТРОЙНИК ПЕРЕХОДНОЙ П/П Д 50Х50Х50</v>
          </cell>
          <cell r="E120" t="str">
            <v>ШТ</v>
          </cell>
          <cell r="F120">
            <v>2</v>
          </cell>
          <cell r="G120">
            <v>4402</v>
          </cell>
          <cell r="H120">
            <v>8804</v>
          </cell>
        </row>
        <row r="121">
          <cell r="D121" t="str">
            <v>ОТВОД ПП Д 40</v>
          </cell>
          <cell r="E121" t="str">
            <v>ШТ</v>
          </cell>
          <cell r="F121">
            <v>1</v>
          </cell>
          <cell r="G121">
            <v>1914</v>
          </cell>
          <cell r="H121">
            <v>1914</v>
          </cell>
        </row>
        <row r="122">
          <cell r="D122" t="str">
            <v>СЛИВ БОЛЬНИЧНЫЙ С КОСЫМ ВЫПУСКОМ 500Х450Х480</v>
          </cell>
          <cell r="E122" t="str">
            <v>ШТ</v>
          </cell>
          <cell r="F122">
            <v>7</v>
          </cell>
          <cell r="G122">
            <v>112400</v>
          </cell>
          <cell r="H122">
            <v>786800</v>
          </cell>
        </row>
        <row r="123">
          <cell r="D123" t="str">
            <v>УМЫВАЛЬНИК ХИРУРГИЧЕСКИЙ</v>
          </cell>
          <cell r="E123" t="str">
            <v>ШТ</v>
          </cell>
          <cell r="F123">
            <v>3</v>
          </cell>
          <cell r="G123">
            <v>350000</v>
          </cell>
          <cell r="H123">
            <v>1050000</v>
          </cell>
        </row>
        <row r="124">
          <cell r="D124" t="str">
            <v>КЛАПАН ОБРАТНЫЙ 19Ч21Р Д 50ММ</v>
          </cell>
          <cell r="E124" t="str">
            <v>ШТ</v>
          </cell>
          <cell r="F124">
            <v>4</v>
          </cell>
          <cell r="G124">
            <v>135362</v>
          </cell>
          <cell r="H124">
            <v>541448</v>
          </cell>
        </row>
        <row r="125">
          <cell r="D125" t="str">
            <v>ТРУБЫ ЭЛЕКТРОСВАРНЫЕ ПРЯМОШОВНЫЕ СО СНЯТОЙ ФАСКОЙ ИЗ СТАЛИ БСТ2КП-БСТ4КП 57X3 ММ</v>
          </cell>
          <cell r="E125" t="str">
            <v>М</v>
          </cell>
          <cell r="F125">
            <v>86</v>
          </cell>
          <cell r="G125">
            <v>21167</v>
          </cell>
          <cell r="H125">
            <v>1820362</v>
          </cell>
        </row>
        <row r="126">
          <cell r="D126" t="str">
            <v>ТРУБЫ ЭЛЕКТРОСВАРНЫЕ ПРЯМОШОВНЫЕ СО СНЯТОЙ ФАСКОЙ ИЗ СТАЛИ БСТ2КП-БСТ4КП 76Х3 ММ</v>
          </cell>
          <cell r="E126" t="str">
            <v>М</v>
          </cell>
          <cell r="F126">
            <v>30</v>
          </cell>
          <cell r="G126">
            <v>28573</v>
          </cell>
          <cell r="H126">
            <v>857190</v>
          </cell>
        </row>
        <row r="127">
          <cell r="D127" t="str">
            <v>СТЕКЛОПЛАСТИК РУЛОННЫЙ /ТУ 6-11-145-80/ МАРКИ РСТ-Х-Л-В</v>
          </cell>
          <cell r="E127" t="str">
            <v>1000М2</v>
          </cell>
          <cell r="F127">
            <v>2.7300000000000001E-2</v>
          </cell>
          <cell r="G127">
            <v>400000</v>
          </cell>
          <cell r="H127">
            <v>10920</v>
          </cell>
        </row>
        <row r="128">
          <cell r="D128" t="str">
            <v>МОЙКИ СТАЛЬНЫЕ ЭМАЛИРОВАННЫЕ С ОДНОЙ ЧАШЕЙ, ВСТРАИВАЕМЫЕ МСВЩ СО СМЕСИТЕЛЕМ СМ-М-ЦЩНА /С КНОПОЧНЫМ ПЕРЕКЛЮЧАТЕЛЕМ/, ЛАТУННЫМ ВЫПУСКОМ И ПЛАСТМАССОВЫМ БУТЫЛОЧНЫМ СИФОНОМ ДЛЯ ЛАБОРАТОРИЯ</v>
          </cell>
          <cell r="E128" t="str">
            <v>ШТ</v>
          </cell>
          <cell r="F128">
            <v>2</v>
          </cell>
          <cell r="G128">
            <v>75000</v>
          </cell>
          <cell r="H128">
            <v>150000</v>
          </cell>
        </row>
        <row r="129">
          <cell r="D129" t="str">
            <v>ПОДДОНЫ ДУШЕВЫЕ СТАЛЬНЫЕ ЭМАЛИРОВАННЫЕ МЕЛКИЕ ПМС-2 С ЧУГУННЫМ СИФОНОМ,ЛАТУННЫМ ВЫПУСКОМ</v>
          </cell>
          <cell r="E129" t="str">
            <v>ШТ</v>
          </cell>
          <cell r="F129">
            <v>1</v>
          </cell>
          <cell r="G129">
            <v>283000</v>
          </cell>
          <cell r="H129">
            <v>283000</v>
          </cell>
        </row>
        <row r="130">
          <cell r="D130" t="str">
            <v>РАКОВИНЫ РСВ-1 СТАЛЬНЫЕ ЭМАЛИРОВАННЫЕ С ОТЬЕМНОЙ СПИНКОЙ, КРЕПЛЕНИЯМИ, СИФОНОМ И КРАНОМ ВОДОРАЗБОРНЫМ КВ-15 РАЗМ. 500Х400Х410 ММ</v>
          </cell>
          <cell r="E130" t="str">
            <v>ШТ</v>
          </cell>
          <cell r="F130">
            <v>3</v>
          </cell>
          <cell r="G130">
            <v>75000</v>
          </cell>
          <cell r="H130">
            <v>225000</v>
          </cell>
        </row>
        <row r="131">
          <cell r="D131" t="str">
            <v>СМЕСИТЕЛИ ДЛЯ УМЫВАЛЬНИКОВ СМ-УМ-НКСА НАСТОЛЬНЫЕ, С НИЖНЕЙ КАМЕРОЙ СМЕШЕНИЯ И АЭРАТОРОМ</v>
          </cell>
          <cell r="E131" t="str">
            <v>КОМПЛ</v>
          </cell>
          <cell r="F131">
            <v>40</v>
          </cell>
          <cell r="G131">
            <v>63000</v>
          </cell>
          <cell r="H131">
            <v>2520000</v>
          </cell>
        </row>
        <row r="132">
          <cell r="D132" t="str">
            <v>ТРАПЫ Т-50 ЧУГУННЫЕ ЭМАЛИРОВАННЫЕ С ПРЯМЫМ ОТВОДОМ, РЕШЕТКОЙ И РЕЗИНОВОЙ ПРОБКОЙ, РАЗМ. 260Х140Х110 ММ</v>
          </cell>
          <cell r="E132" t="str">
            <v>КОМПЛ</v>
          </cell>
          <cell r="F132">
            <v>11</v>
          </cell>
          <cell r="G132">
            <v>8600</v>
          </cell>
          <cell r="H132">
            <v>94600</v>
          </cell>
        </row>
        <row r="133">
          <cell r="D133" t="str">
            <v>УМЫВАЛЬНИКИ ПРЯМОУГОЛЬНЫЕ ПОЛУФАРФОРОВЫЕ И ФАРФОРОВЫЕ С НИЖНЕЙ КАМЕРОЙ СМЕШИВАНИЯ, КРОНШТЕЙНАМИ, СИФОНОМ БУТЫЛОЧНЫМ ЛАТУННЫМ И ВЫПУСКОМ, СО СКРЫТЫМИ УСТАНОВОЧНЫМИ ПОВЕРХНОСТЯМИ И СПИНКОЙ РАЗМ. 400-500Х300Х135 ММ</v>
          </cell>
          <cell r="E133" t="str">
            <v>КОМПЛ</v>
          </cell>
          <cell r="F133">
            <v>37</v>
          </cell>
          <cell r="G133">
            <v>250000</v>
          </cell>
          <cell r="H133">
            <v>9250000</v>
          </cell>
        </row>
        <row r="134">
          <cell r="D134" t="str">
            <v>ФЛАНЦЫ ПЛОСКИЕ ПРИВАРНЫЕ ИЗ СТАЛИ ВСТ3СП2, ВСТ3СП3 ДАВЛЕНИЕМ 1.0 МПА /10 КГС/СМ2/, ДИАМ. 50 ММ</v>
          </cell>
          <cell r="E134" t="str">
            <v>ШТ</v>
          </cell>
          <cell r="F134">
            <v>20</v>
          </cell>
          <cell r="G134">
            <v>24200</v>
          </cell>
          <cell r="H134">
            <v>484000</v>
          </cell>
        </row>
        <row r="135">
          <cell r="D135" t="str">
            <v>ТРУБЫ НАПОРНЫЕ СРЕДНЕЛЕГКОГО ТИПА ИЗ ПОЛИЭТИЛЕНА НИЗКОГО ДАВЛЕНИЯ Н.ДИАМ. 110 ММ</v>
          </cell>
          <cell r="E135" t="str">
            <v>10М</v>
          </cell>
          <cell r="F135">
            <v>1</v>
          </cell>
          <cell r="G135">
            <v>107840</v>
          </cell>
          <cell r="H135">
            <v>107840</v>
          </cell>
        </row>
        <row r="136">
          <cell r="D136" t="str">
            <v>Вентили проходные муфтовые 15кч18р для воды Ру 1,6 МПа /16 кгс/см2/, Dу 20 мм</v>
          </cell>
          <cell r="E136" t="str">
            <v>шт</v>
          </cell>
          <cell r="F136">
            <v>5</v>
          </cell>
          <cell r="G136">
            <v>28199</v>
          </cell>
          <cell r="H136">
            <v>140995</v>
          </cell>
        </row>
        <row r="137">
          <cell r="D137" t="str">
            <v>Задвижки параллельные фланцевые с выдвижным шпинделем для воды и пара Ру 1 МПа /10 кгс/см2/ 30ч6бр, Dу 50 мм</v>
          </cell>
          <cell r="E137" t="str">
            <v>шт</v>
          </cell>
          <cell r="F137">
            <v>10</v>
          </cell>
          <cell r="G137">
            <v>299665</v>
          </cell>
          <cell r="H137">
            <v>2996650</v>
          </cell>
        </row>
        <row r="138">
          <cell r="D138" t="str">
            <v>Крепления для трубопроводов /кронштейны, планки, хомуты/</v>
          </cell>
          <cell r="E138" t="str">
            <v>кг</v>
          </cell>
          <cell r="F138">
            <v>32</v>
          </cell>
          <cell r="G138">
            <v>2450</v>
          </cell>
          <cell r="H138">
            <v>78400</v>
          </cell>
        </row>
        <row r="139">
          <cell r="D139" t="str">
            <v>Рукава пожарные льняные сухого прядения нормальные, диам. 51 мм</v>
          </cell>
          <cell r="E139" t="str">
            <v>м</v>
          </cell>
          <cell r="F139">
            <v>220</v>
          </cell>
          <cell r="G139">
            <v>9000</v>
          </cell>
          <cell r="H139">
            <v>1980000</v>
          </cell>
        </row>
        <row r="140">
          <cell r="D140" t="str">
            <v>ФАСОННЫЕ ЧАСТИ ПВХ Д 50ММ</v>
          </cell>
          <cell r="E140" t="str">
            <v>10шт</v>
          </cell>
          <cell r="F140">
            <v>12.3</v>
          </cell>
          <cell r="G140">
            <v>12870</v>
          </cell>
          <cell r="H140">
            <v>158301</v>
          </cell>
        </row>
        <row r="141">
          <cell r="D141" t="str">
            <v>ФАСОННЫЕ ЧАСТИ ПВХ Д 100ММ</v>
          </cell>
          <cell r="E141" t="str">
            <v>10шт</v>
          </cell>
          <cell r="F141">
            <v>8.6</v>
          </cell>
          <cell r="G141">
            <v>40260</v>
          </cell>
          <cell r="H141">
            <v>346236</v>
          </cell>
        </row>
        <row r="142">
          <cell r="D142" t="str">
            <v>Итого ресурсы по проекту</v>
          </cell>
          <cell r="E142" t="str">
            <v>СУМ</v>
          </cell>
          <cell r="H142">
            <v>36488027.931999996</v>
          </cell>
        </row>
        <row r="145">
          <cell r="D145" t="str">
            <v>НАСОС SHIMGE №1,5КВТ</v>
          </cell>
          <cell r="E145" t="str">
            <v>ШТ</v>
          </cell>
          <cell r="F145">
            <v>2</v>
          </cell>
          <cell r="G145">
            <v>471485.5</v>
          </cell>
          <cell r="H145">
            <v>942971</v>
          </cell>
        </row>
        <row r="146">
          <cell r="D146" t="str">
            <v>НАСОС К20/30 С №4КВТ</v>
          </cell>
          <cell r="E146" t="str">
            <v>ШТ</v>
          </cell>
          <cell r="F146">
            <v>2</v>
          </cell>
          <cell r="G146">
            <v>3300000</v>
          </cell>
          <cell r="H146">
            <v>6600000</v>
          </cell>
        </row>
        <row r="147">
          <cell r="D147" t="str">
            <v>ВАННА МОЕЧНАЯ 630Х630Х360</v>
          </cell>
          <cell r="E147" t="str">
            <v>ШТ</v>
          </cell>
          <cell r="F147">
            <v>1</v>
          </cell>
          <cell r="G147">
            <v>350000</v>
          </cell>
          <cell r="H147">
            <v>350000</v>
          </cell>
        </row>
        <row r="148">
          <cell r="D148" t="str">
            <v>ВАННА МОЕЧНАЯ 1260Х630Х860</v>
          </cell>
          <cell r="E148" t="str">
            <v>ШТ</v>
          </cell>
          <cell r="F148">
            <v>3</v>
          </cell>
          <cell r="G148">
            <v>650000</v>
          </cell>
          <cell r="H148">
            <v>1950000</v>
          </cell>
        </row>
        <row r="149">
          <cell r="D149" t="str">
            <v>ЭЛЕКТРОВОДОНАГРЕВАТЕЛЬ АРИСТОН-80Л</v>
          </cell>
          <cell r="E149" t="str">
            <v>ШТ</v>
          </cell>
          <cell r="F149">
            <v>7</v>
          </cell>
          <cell r="G149">
            <v>960000</v>
          </cell>
          <cell r="H149">
            <v>6720000</v>
          </cell>
        </row>
        <row r="150">
          <cell r="D150" t="str">
            <v>ЭЛЕКТРОВОДОНАГРЕВАТЕЛЬ АРИСТОН-15Л</v>
          </cell>
          <cell r="E150" t="str">
            <v>ШТ</v>
          </cell>
          <cell r="F150">
            <v>1</v>
          </cell>
          <cell r="G150">
            <v>770000</v>
          </cell>
          <cell r="H150">
            <v>770000</v>
          </cell>
        </row>
        <row r="151">
          <cell r="D151" t="str">
            <v>ШКАФ ПОЖАРНЫЙ ШВПК 05</v>
          </cell>
          <cell r="E151" t="str">
            <v>ШТ</v>
          </cell>
          <cell r="F151">
            <v>11</v>
          </cell>
          <cell r="G151">
            <v>91113</v>
          </cell>
          <cell r="H151">
            <v>1002243</v>
          </cell>
        </row>
        <row r="152">
          <cell r="D152" t="str">
            <v>МАНОМЕТРЫ ОБЩЕГО НАЗНАЧЕНИЯ С ТРЕХХОДОВЫМ КРАНОМ ОБМ1-100</v>
          </cell>
          <cell r="E152" t="str">
            <v>К-Т</v>
          </cell>
          <cell r="F152">
            <v>4</v>
          </cell>
          <cell r="G152">
            <v>34565</v>
          </cell>
          <cell r="H152">
            <v>138260</v>
          </cell>
        </row>
        <row r="153">
          <cell r="D153" t="str">
            <v>ОГНЕТУШИТЕЛЬ ОП-5</v>
          </cell>
          <cell r="E153" t="str">
            <v>ШТ</v>
          </cell>
          <cell r="F153">
            <v>15</v>
          </cell>
          <cell r="G153">
            <v>55385</v>
          </cell>
          <cell r="H153">
            <v>830775</v>
          </cell>
        </row>
        <row r="154">
          <cell r="D154" t="str">
            <v>Итого по оборудованию</v>
          </cell>
          <cell r="E154" t="str">
            <v>СУМ</v>
          </cell>
          <cell r="H154">
            <v>19304249</v>
          </cell>
        </row>
      </sheetData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ебность в ресурс"/>
      <sheetName val="Сводная ресур"/>
      <sheetName val="Локал"/>
      <sheetName val="Вед ресурсов"/>
      <sheetName val="Вед работ"/>
      <sheetName val="Расчет"/>
      <sheetName val="свод"/>
      <sheetName val="Локал (2)"/>
      <sheetName val="bx_abc4 (2)"/>
      <sheetName val="рес"/>
    </sheetNames>
    <sheetDataSet>
      <sheetData sheetId="0">
        <row r="10">
          <cell r="A10" t="str">
            <v xml:space="preserve">ОСНОВАНИЕ: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"/>
      <sheetName val="ф-5"/>
      <sheetName val="Расчёт оташ"/>
    </sheetNames>
    <sheetDataSet>
      <sheetData sheetId="0">
        <row r="16">
          <cell r="D16" t="str">
            <v>ЗАТРАТЫ ТРУДА РАБОЧИХ-СТРОИТЕЛЕЙ</v>
          </cell>
          <cell r="E16" t="str">
            <v>чел.-ч</v>
          </cell>
          <cell r="F16">
            <v>1443.4883253999999</v>
          </cell>
          <cell r="G16">
            <v>6043.3</v>
          </cell>
          <cell r="H16">
            <v>8723432.9968898203</v>
          </cell>
        </row>
        <row r="17">
          <cell r="D17" t="str">
            <v>Затраты труда машинистов</v>
          </cell>
          <cell r="E17" t="str">
            <v>чел.-ч</v>
          </cell>
          <cell r="F17">
            <v>32.329319699999999</v>
          </cell>
          <cell r="G17">
            <v>0</v>
          </cell>
          <cell r="H17">
            <v>0</v>
          </cell>
        </row>
        <row r="18">
          <cell r="D18" t="str">
            <v>Итого по трудовым ресурсам</v>
          </cell>
          <cell r="E18" t="str">
            <v>СУМ</v>
          </cell>
          <cell r="H18">
            <v>8723432.9968898203</v>
          </cell>
        </row>
        <row r="21">
          <cell r="D21" t="str">
            <v>Аппараты для сварки</v>
          </cell>
          <cell r="E21" t="str">
            <v>маш.-ч</v>
          </cell>
          <cell r="F21">
            <v>0.61040000000000005</v>
          </cell>
          <cell r="G21">
            <v>657</v>
          </cell>
          <cell r="H21">
            <v>401.03280000000001</v>
          </cell>
        </row>
        <row r="22">
          <cell r="D22" t="str">
            <v>Вибраторы глубинные</v>
          </cell>
          <cell r="E22" t="str">
            <v>маш.-ч</v>
          </cell>
          <cell r="F22">
            <v>2.2060439999999999</v>
          </cell>
          <cell r="G22">
            <v>413</v>
          </cell>
          <cell r="H22">
            <v>911.09617199999991</v>
          </cell>
        </row>
        <row r="23">
          <cell r="D23" t="str">
            <v>Дрели электрические</v>
          </cell>
          <cell r="E23" t="str">
            <v>маш.-ч</v>
          </cell>
          <cell r="F23">
            <v>18.706900000000001</v>
          </cell>
          <cell r="G23">
            <v>214</v>
          </cell>
          <cell r="H23">
            <v>4003.2766000000001</v>
          </cell>
        </row>
        <row r="24">
          <cell r="D24" t="str">
            <v>Компрессоры передвижные с двигателем внутреннего сгорания давлением до 686 кПа (7 атм.) 2,2 м3/мин</v>
          </cell>
          <cell r="E24" t="str">
            <v>маш.-ч</v>
          </cell>
          <cell r="F24">
            <v>0.4042</v>
          </cell>
          <cell r="G24">
            <v>26424</v>
          </cell>
          <cell r="H24">
            <v>10680.5808</v>
          </cell>
        </row>
        <row r="25">
          <cell r="D25" t="str">
            <v>Дрели электрические</v>
          </cell>
          <cell r="E25" t="str">
            <v>маш.-ч</v>
          </cell>
          <cell r="F25">
            <v>1.3965E-2</v>
          </cell>
          <cell r="G25">
            <v>214</v>
          </cell>
          <cell r="H25">
            <v>2.9885099999999998</v>
          </cell>
        </row>
        <row r="26">
          <cell r="D26" t="str">
            <v>Установки для сварки ручной дуговой (постоянного тока)</v>
          </cell>
          <cell r="E26" t="str">
            <v>маш.-ч</v>
          </cell>
          <cell r="F26">
            <v>1.89</v>
          </cell>
          <cell r="G26">
            <v>657</v>
          </cell>
          <cell r="H26">
            <v>1241.73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0.42480000000000001</v>
          </cell>
          <cell r="G27">
            <v>214</v>
          </cell>
          <cell r="H27">
            <v>90.907200000000003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1.2055642</v>
          </cell>
          <cell r="G28">
            <v>52952</v>
          </cell>
          <cell r="H28">
            <v>63837.0355184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1.3176000000000001</v>
          </cell>
          <cell r="G29">
            <v>3712</v>
          </cell>
          <cell r="H29">
            <v>4890.9312</v>
          </cell>
        </row>
        <row r="30">
          <cell r="D30" t="str">
            <v>Лебедки электрические, тяговым усилием до 5,79 (0,59) кН (т)</v>
          </cell>
          <cell r="E30" t="str">
            <v>маш.-ч</v>
          </cell>
          <cell r="F30">
            <v>8.3700000000000007E-3</v>
          </cell>
          <cell r="G30">
            <v>6717</v>
          </cell>
          <cell r="H30">
            <v>56.221290000000003</v>
          </cell>
        </row>
        <row r="31">
          <cell r="D31" t="str">
            <v>Шуруповерты</v>
          </cell>
          <cell r="E31" t="str">
            <v>маш.-ч</v>
          </cell>
          <cell r="F31">
            <v>1.6281000000000001</v>
          </cell>
          <cell r="G31">
            <v>179</v>
          </cell>
          <cell r="H31">
            <v>291.42990000000003</v>
          </cell>
        </row>
        <row r="32">
          <cell r="D32" t="str">
            <v>Машины шлифовальные электрические</v>
          </cell>
          <cell r="E32" t="str">
            <v>маш.-ч</v>
          </cell>
          <cell r="F32">
            <v>5.2990000000000002E-2</v>
          </cell>
          <cell r="G32">
            <v>285</v>
          </cell>
          <cell r="H32">
            <v>15.10215</v>
          </cell>
        </row>
        <row r="33">
          <cell r="D33" t="str">
            <v>Молотки отбойные пневматические</v>
          </cell>
          <cell r="E33" t="str">
            <v>маш.-ч</v>
          </cell>
          <cell r="F33">
            <v>0.59140000000000004</v>
          </cell>
          <cell r="G33">
            <v>450</v>
          </cell>
          <cell r="H33">
            <v>266.13</v>
          </cell>
        </row>
        <row r="34">
          <cell r="D34" t="str">
            <v>Перфораторы электрические</v>
          </cell>
          <cell r="E34" t="str">
            <v>маш.-ч</v>
          </cell>
          <cell r="F34">
            <v>0.23</v>
          </cell>
          <cell r="G34">
            <v>154</v>
          </cell>
          <cell r="H34">
            <v>35.42</v>
          </cell>
        </row>
        <row r="35">
          <cell r="D35" t="str">
            <v>Преобразователи сварочные с номинальным сварочным током 315-500 А</v>
          </cell>
          <cell r="E35" t="str">
            <v>маш.-ч</v>
          </cell>
          <cell r="F35">
            <v>0.28378720000000002</v>
          </cell>
          <cell r="G35">
            <v>1614</v>
          </cell>
          <cell r="H35">
            <v>458.03254080000005</v>
          </cell>
        </row>
        <row r="36">
          <cell r="D36" t="str">
            <v>Пилы дисковые электрические</v>
          </cell>
          <cell r="E36" t="str">
            <v>маш.-ч</v>
          </cell>
          <cell r="F36">
            <v>3.7029999999999998</v>
          </cell>
          <cell r="G36">
            <v>120</v>
          </cell>
          <cell r="H36">
            <v>444.35999999999996</v>
          </cell>
        </row>
        <row r="37">
          <cell r="D37" t="str">
            <v>Пила электрическая цепная</v>
          </cell>
          <cell r="E37" t="str">
            <v>маш.-ч</v>
          </cell>
          <cell r="F37">
            <v>7.04592E-2</v>
          </cell>
          <cell r="G37">
            <v>120</v>
          </cell>
          <cell r="H37">
            <v>8.4551040000000004</v>
          </cell>
        </row>
        <row r="38">
          <cell r="D38" t="str">
            <v>Шуруповерты строительно-монтажные</v>
          </cell>
          <cell r="E38" t="str">
            <v>маш.-ч</v>
          </cell>
          <cell r="F38">
            <v>18.475311999999999</v>
          </cell>
          <cell r="G38">
            <v>120</v>
          </cell>
          <cell r="H38">
            <v>2217.0374400000001</v>
          </cell>
        </row>
        <row r="39">
          <cell r="D39" t="str">
            <v>Агрегаты окрасочные высокого давления для окраски поверхностей конструкций мощностью 1 кВт</v>
          </cell>
          <cell r="E39" t="str">
            <v>маш.-ч</v>
          </cell>
          <cell r="F39">
            <v>0.67518</v>
          </cell>
          <cell r="G39">
            <v>23717</v>
          </cell>
          <cell r="H39">
            <v>16013.244060000001</v>
          </cell>
        </row>
        <row r="40">
          <cell r="D40" t="str">
            <v>Аппараты для газовой сварки и резки</v>
          </cell>
          <cell r="E40" t="str">
            <v>маш.-ч</v>
          </cell>
          <cell r="F40">
            <v>1.0257073999999999</v>
          </cell>
          <cell r="G40">
            <v>450</v>
          </cell>
          <cell r="H40">
            <v>461.56832999999995</v>
          </cell>
        </row>
        <row r="41">
          <cell r="D41" t="str">
            <v>Станки фрезерные</v>
          </cell>
          <cell r="E41" t="str">
            <v>маш.-ч</v>
          </cell>
          <cell r="F41">
            <v>6.8879999999999999</v>
          </cell>
          <cell r="G41">
            <v>450</v>
          </cell>
          <cell r="H41">
            <v>3099.6</v>
          </cell>
        </row>
        <row r="42">
          <cell r="D42" t="str">
            <v>Перфораторы электрические</v>
          </cell>
          <cell r="E42" t="str">
            <v>маш.-ч</v>
          </cell>
          <cell r="F42">
            <v>11.2</v>
          </cell>
          <cell r="G42">
            <v>154</v>
          </cell>
          <cell r="H42">
            <v>1724.8</v>
          </cell>
        </row>
        <row r="43">
          <cell r="D43" t="str">
            <v>Итого по строительным машинам</v>
          </cell>
          <cell r="E43" t="str">
            <v>СУМ</v>
          </cell>
          <cell r="H43">
            <v>111150.97961520002</v>
          </cell>
        </row>
        <row r="46">
          <cell r="D46" t="str">
            <v>Бетон тяжелый класса В12,5 /М-150/ фракции 5-20 мм</v>
          </cell>
          <cell r="E46" t="str">
            <v>м3</v>
          </cell>
          <cell r="F46">
            <v>8.5557599999999994</v>
          </cell>
          <cell r="G46">
            <v>287494</v>
          </cell>
          <cell r="H46">
            <v>2459729.6654399997</v>
          </cell>
        </row>
        <row r="47">
          <cell r="D47" t="str">
            <v>Брусчатка</v>
          </cell>
          <cell r="E47" t="str">
            <v>м2</v>
          </cell>
          <cell r="F47">
            <v>82</v>
          </cell>
          <cell r="G47">
            <v>24000</v>
          </cell>
          <cell r="H47">
            <v>1968000</v>
          </cell>
        </row>
        <row r="48">
          <cell r="D48" t="str">
            <v>Кирпич керамический обыкновенный морозостойкий М-75</v>
          </cell>
          <cell r="E48" t="str">
            <v>1000шт</v>
          </cell>
          <cell r="F48">
            <v>0.2603664</v>
          </cell>
          <cell r="G48">
            <v>330000</v>
          </cell>
          <cell r="H48">
            <v>85920.911999999997</v>
          </cell>
        </row>
        <row r="49">
          <cell r="D49" t="str">
            <v>Песок для строительных работ</v>
          </cell>
          <cell r="E49" t="str">
            <v>м3</v>
          </cell>
          <cell r="F49">
            <v>0.156</v>
          </cell>
          <cell r="G49">
            <v>24600</v>
          </cell>
          <cell r="H49">
            <v>3837.6</v>
          </cell>
        </row>
        <row r="50">
          <cell r="D50" t="str">
            <v>Болты строительные с гайками и шайбами</v>
          </cell>
          <cell r="E50" t="str">
            <v>т</v>
          </cell>
          <cell r="F50">
            <v>2.0000000000000002E-5</v>
          </cell>
          <cell r="G50">
            <v>8050000</v>
          </cell>
          <cell r="H50">
            <v>161</v>
          </cell>
        </row>
        <row r="51">
          <cell r="D51" t="str">
            <v>Электроды диаметром 5 мм Э42А</v>
          </cell>
          <cell r="E51" t="str">
            <v>т</v>
          </cell>
          <cell r="F51">
            <v>1.3799999999999999E-3</v>
          </cell>
          <cell r="G51">
            <v>8250000</v>
          </cell>
          <cell r="H51">
            <v>11385</v>
          </cell>
        </row>
        <row r="52">
          <cell r="D52" t="str">
            <v>Трубы полипропиленовые для горячей воды PN20 Д20 /D"1/2, стенка 3,4/</v>
          </cell>
          <cell r="E52" t="str">
            <v>м</v>
          </cell>
          <cell r="F52">
            <v>3.5960000000000001</v>
          </cell>
          <cell r="G52">
            <v>4680</v>
          </cell>
          <cell r="H52">
            <v>16829.28</v>
          </cell>
        </row>
        <row r="53">
          <cell r="D53" t="str">
            <v>Трубы полипропиленовые для горячей воды PN20 Д25 /D"3/4, стенка 4,2/</v>
          </cell>
          <cell r="E53" t="str">
            <v>м</v>
          </cell>
          <cell r="F53">
            <v>48.308</v>
          </cell>
          <cell r="G53">
            <v>7202</v>
          </cell>
          <cell r="H53">
            <v>347914.21600000001</v>
          </cell>
        </row>
        <row r="54">
          <cell r="D54" t="str">
            <v>Вентили полипропиленовые Д25 с фитингом 3/4</v>
          </cell>
          <cell r="E54" t="str">
            <v>шт</v>
          </cell>
          <cell r="F54">
            <v>2</v>
          </cell>
          <cell r="G54">
            <v>32540</v>
          </cell>
          <cell r="H54">
            <v>65080</v>
          </cell>
        </row>
        <row r="55">
          <cell r="D55" t="str">
            <v>Прокладки резиновые (пластина техническая прессованная)</v>
          </cell>
          <cell r="E55" t="str">
            <v>кг</v>
          </cell>
          <cell r="F55">
            <v>0.08</v>
          </cell>
          <cell r="G55">
            <v>16500</v>
          </cell>
          <cell r="H55">
            <v>1320</v>
          </cell>
        </row>
        <row r="56">
          <cell r="D56" t="str">
            <v>Болты с гайками и шайбами для санитарно-технических работ, диаметром 12 мм</v>
          </cell>
          <cell r="E56" t="str">
            <v>т</v>
          </cell>
          <cell r="F56">
            <v>8.0199999999999994E-3</v>
          </cell>
          <cell r="G56">
            <v>8050000</v>
          </cell>
          <cell r="H56">
            <v>64560.999999999993</v>
          </cell>
        </row>
        <row r="57">
          <cell r="D57" t="str">
            <v>ТРОЙНИК ПОЛИПРОПЛИНОВЫЙ Д-25Х20Х25</v>
          </cell>
          <cell r="E57" t="str">
            <v>шт</v>
          </cell>
          <cell r="F57">
            <v>16</v>
          </cell>
          <cell r="G57">
            <v>2300</v>
          </cell>
          <cell r="H57">
            <v>36800</v>
          </cell>
        </row>
        <row r="58">
          <cell r="D58" t="str">
            <v>УГОЛЬНИК 90 ПОЛИПРОПЛИНОВЫЙ Д-20</v>
          </cell>
          <cell r="E58" t="str">
            <v>шт</v>
          </cell>
          <cell r="F58">
            <v>11</v>
          </cell>
          <cell r="G58">
            <v>250</v>
          </cell>
          <cell r="H58">
            <v>2750</v>
          </cell>
        </row>
        <row r="59">
          <cell r="D59" t="str">
            <v>УГОЛЬНИК 45 ПОЛИПРОПЛИНОВЫЙ Д-20</v>
          </cell>
          <cell r="E59" t="str">
            <v>шт</v>
          </cell>
          <cell r="F59">
            <v>16</v>
          </cell>
          <cell r="G59">
            <v>250</v>
          </cell>
          <cell r="H59">
            <v>4000</v>
          </cell>
        </row>
        <row r="60">
          <cell r="D60" t="str">
            <v>Вентил угловой радиаторный 1/2</v>
          </cell>
          <cell r="E60" t="str">
            <v>шт</v>
          </cell>
          <cell r="F60">
            <v>16</v>
          </cell>
          <cell r="G60">
            <v>8800</v>
          </cell>
          <cell r="H60">
            <v>140800</v>
          </cell>
        </row>
        <row r="61">
          <cell r="D61" t="str">
            <v>ТРУБА Д-50 ДЛЯ ГИЛЗ</v>
          </cell>
          <cell r="E61" t="str">
            <v>М</v>
          </cell>
          <cell r="F61">
            <v>1.2</v>
          </cell>
          <cell r="G61">
            <v>17666.8</v>
          </cell>
          <cell r="H61">
            <v>21200.16</v>
          </cell>
        </row>
        <row r="62">
          <cell r="D62" t="str">
            <v>КЛИПСА Д-25</v>
          </cell>
          <cell r="E62" t="str">
            <v>ШТ</v>
          </cell>
          <cell r="F62">
            <v>52</v>
          </cell>
          <cell r="G62">
            <v>118</v>
          </cell>
          <cell r="H62">
            <v>6136</v>
          </cell>
        </row>
        <row r="63">
          <cell r="D63" t="str">
            <v>МУФТА КОМБИНИРОВАННАЯ ВНУТРЕННОЙ РЕЗБА Д-25ММ</v>
          </cell>
          <cell r="E63" t="str">
            <v>ШТ</v>
          </cell>
          <cell r="F63">
            <v>2</v>
          </cell>
          <cell r="G63">
            <v>2381</v>
          </cell>
          <cell r="H63">
            <v>4762</v>
          </cell>
        </row>
        <row r="64">
          <cell r="D64" t="str">
            <v>Комплектующие для алюминиевых радиаторов. Заглушка</v>
          </cell>
          <cell r="E64" t="str">
            <v>шт</v>
          </cell>
          <cell r="F64">
            <v>8</v>
          </cell>
          <cell r="G64">
            <v>4400</v>
          </cell>
          <cell r="H64">
            <v>35200</v>
          </cell>
        </row>
        <row r="65">
          <cell r="D65" t="str">
            <v>Радиаторы алюминиевые секционные h 500мм</v>
          </cell>
          <cell r="E65" t="str">
            <v>секц</v>
          </cell>
          <cell r="F65">
            <v>38</v>
          </cell>
          <cell r="G65">
            <v>59400</v>
          </cell>
          <cell r="H65">
            <v>2257200</v>
          </cell>
        </row>
        <row r="66">
          <cell r="D66" t="str">
            <v>МУФТА КОМБИНИРОВАННАЯ НАРУЖНАЯ РЕЗБА Д-20ММ</v>
          </cell>
          <cell r="E66" t="str">
            <v>ШТ</v>
          </cell>
          <cell r="F66">
            <v>16</v>
          </cell>
          <cell r="G66">
            <v>2381</v>
          </cell>
          <cell r="H66">
            <v>38096</v>
          </cell>
        </row>
        <row r="67">
          <cell r="D67" t="str">
            <v>Раствор цементно-известковый М50</v>
          </cell>
          <cell r="E67" t="str">
            <v>м3</v>
          </cell>
          <cell r="F67">
            <v>0.11881799999999999</v>
          </cell>
          <cell r="G67">
            <v>179517</v>
          </cell>
          <cell r="H67">
            <v>21329.850906</v>
          </cell>
        </row>
        <row r="68">
          <cell r="D68" t="str">
            <v>Трубы полипропиленовые для холодной воды PN10 Д20 /D"1/2, стенка 1,9/</v>
          </cell>
          <cell r="E68" t="str">
            <v>м</v>
          </cell>
          <cell r="F68">
            <v>7.6639999999999997</v>
          </cell>
          <cell r="G68">
            <v>3887</v>
          </cell>
          <cell r="H68">
            <v>29789.967999999997</v>
          </cell>
        </row>
        <row r="69">
          <cell r="D69" t="str">
            <v>Кран шаровой cтандартный муфтовый с ручкой-рычагом диаметром 15 мм</v>
          </cell>
          <cell r="E69" t="str">
            <v>шт</v>
          </cell>
          <cell r="F69">
            <v>2</v>
          </cell>
          <cell r="G69">
            <v>13164</v>
          </cell>
          <cell r="H69">
            <v>26328</v>
          </cell>
        </row>
        <row r="70">
          <cell r="D70" t="str">
            <v>Трубопроводы канализации из полиэтиленовых труб высокой плотности с гильзами, диаметром 50 мм</v>
          </cell>
          <cell r="E70" t="str">
            <v>м</v>
          </cell>
          <cell r="F70">
            <v>2.9940000000000002</v>
          </cell>
          <cell r="G70">
            <v>4530</v>
          </cell>
          <cell r="H70">
            <v>13562.820000000002</v>
          </cell>
        </row>
        <row r="71">
          <cell r="D71" t="str">
            <v>Трубопроводы канализации из полиэтиленовых труб высокой плотности с гильзами, диаметром 100 мм</v>
          </cell>
          <cell r="E71" t="str">
            <v>м</v>
          </cell>
          <cell r="F71">
            <v>3.992</v>
          </cell>
          <cell r="G71">
            <v>10607</v>
          </cell>
          <cell r="H71">
            <v>42343.144</v>
          </cell>
        </row>
        <row r="72">
          <cell r="D72" t="str">
            <v>Умывальники одиночные с подводкой холодной и горячей воды</v>
          </cell>
          <cell r="E72" t="str">
            <v>компл</v>
          </cell>
          <cell r="F72">
            <v>1</v>
          </cell>
          <cell r="G72">
            <v>275000</v>
          </cell>
          <cell r="H72">
            <v>275000</v>
          </cell>
        </row>
        <row r="73">
          <cell r="D73" t="str">
            <v>Чаша напольная с бачком высокорасполагаемым</v>
          </cell>
          <cell r="E73" t="str">
            <v>компл</v>
          </cell>
          <cell r="F73">
            <v>1</v>
          </cell>
          <cell r="G73">
            <v>220000</v>
          </cell>
          <cell r="H73">
            <v>220000</v>
          </cell>
        </row>
        <row r="74">
          <cell r="D74" t="str">
            <v>ЛАМПА СВЕТОДИОДНЫЙ 1200 ММ LED TUBE SMD 18 W 6000К 220-240 VAC PRIME</v>
          </cell>
          <cell r="E74" t="str">
            <v>ШТ</v>
          </cell>
          <cell r="F74">
            <v>14</v>
          </cell>
          <cell r="G74">
            <v>22600</v>
          </cell>
          <cell r="H74">
            <v>316400</v>
          </cell>
        </row>
        <row r="75">
          <cell r="D75" t="str">
            <v>Светильник 4х10 внутренный LED 18W</v>
          </cell>
          <cell r="E75" t="str">
            <v>ШТ</v>
          </cell>
          <cell r="F75">
            <v>6</v>
          </cell>
          <cell r="G75">
            <v>232200</v>
          </cell>
          <cell r="H75">
            <v>1393200</v>
          </cell>
        </row>
        <row r="76">
          <cell r="D76" t="str">
            <v>Светильник 4х10 внутренный LED 36W</v>
          </cell>
          <cell r="E76" t="str">
            <v>ШТ</v>
          </cell>
          <cell r="F76">
            <v>6</v>
          </cell>
          <cell r="G76">
            <v>244400</v>
          </cell>
          <cell r="H76">
            <v>1466400</v>
          </cell>
        </row>
        <row r="77">
          <cell r="D77" t="str">
            <v>ГОРЯЧЕКАТАННАЯ АРМАТУРНАЯ СТАЛЬ ПЕРИОДИЧЕСКОГО ПРОФИЛЯ КЛАССА А-III ДИАМЕТРОМ 8 ММ</v>
          </cell>
          <cell r="E77" t="str">
            <v>Т</v>
          </cell>
          <cell r="F77">
            <v>7.9000000000000008E-3</v>
          </cell>
          <cell r="G77">
            <v>2180674</v>
          </cell>
          <cell r="H77">
            <v>17227.3246</v>
          </cell>
        </row>
        <row r="78">
          <cell r="D78" t="str">
            <v>ГОРЯЧЕКАТАННАЯ АРМАТУРНАЯ СТАЛЬ ПЕРИОДИЧЕСКОГО ПРОФИЛЯ КЛАССА А-III ДИАМЕТРОМ 12 ММ</v>
          </cell>
          <cell r="E78" t="str">
            <v>Т</v>
          </cell>
          <cell r="F78">
            <v>1.06E-2</v>
          </cell>
          <cell r="G78">
            <v>3020551</v>
          </cell>
          <cell r="H78">
            <v>32017.8406</v>
          </cell>
        </row>
        <row r="79">
          <cell r="D79" t="str">
            <v>ПРОВОДА СИЛОВЫЕ ДЛЯ ЭЛЕКТРОУСТАНОВОК НА НАПРЯЖЕНИЕ ДО 450В С МЕДНЫМИ ЖИЛАМИ ПЛОСКИЕ МАРКИ ППВ С ЧИСЛОМ ЖИЛ И СЕЧ. 2Х2,5 ММ2</v>
          </cell>
          <cell r="E79" t="str">
            <v>1000М</v>
          </cell>
          <cell r="F79">
            <v>0.105</v>
          </cell>
          <cell r="G79">
            <v>2533400</v>
          </cell>
          <cell r="H79">
            <v>266007</v>
          </cell>
        </row>
        <row r="80">
          <cell r="D80" t="str">
            <v>ПРОВОДА СИЛОВЫЕ ДЛЯ ЭЛЕКТРОУСТАНОВОК НА НАПРЯЖЕНИЕ ДО 450В С МЕДНЫМИ ЖИЛАМИ ПЛОСКИЕ МАРКИ ППВ С ЧИСЛОМ ЖИЛ И СЕЧ. 3Х2,5 ММ2</v>
          </cell>
          <cell r="E80" t="str">
            <v>1000М</v>
          </cell>
          <cell r="F80">
            <v>0.1</v>
          </cell>
          <cell r="G80">
            <v>5978400</v>
          </cell>
          <cell r="H80">
            <v>597840</v>
          </cell>
        </row>
        <row r="81">
          <cell r="D81" t="str">
            <v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v>
          </cell>
          <cell r="E81" t="str">
            <v>1000ШТ</v>
          </cell>
          <cell r="F81">
            <v>1.6E-2</v>
          </cell>
          <cell r="G81">
            <v>900000</v>
          </cell>
          <cell r="H81">
            <v>14400</v>
          </cell>
        </row>
        <row r="82">
          <cell r="D82" t="str">
            <v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v>
          </cell>
          <cell r="E82" t="str">
            <v>1000ШТ</v>
          </cell>
          <cell r="F82">
            <v>0.02</v>
          </cell>
          <cell r="G82">
            <v>900000</v>
          </cell>
          <cell r="H82">
            <v>18000</v>
          </cell>
        </row>
        <row r="83">
          <cell r="D83" t="str">
            <v>РОЗЕТКА ШТЕПСЕЛЬНАЯ С ПЛОСКИМИ КОНТАКТАМИ ДЛЯ СКРЫТОЙ УСТАНОВКИ НАПРЯЖЕНИЕМ 220 В, НА ТОК 10 А, ТИП РШ-П-20-С-01-10/220 У4</v>
          </cell>
          <cell r="E83" t="str">
            <v>ШТ</v>
          </cell>
          <cell r="F83">
            <v>6</v>
          </cell>
          <cell r="G83">
            <v>12300</v>
          </cell>
          <cell r="H83">
            <v>73800</v>
          </cell>
        </row>
        <row r="84">
          <cell r="D84" t="str">
            <v>ВЫКЛЮЧАТЕЛЬ ОДНОКЛАВИШНЫЙ ДЛЯ СКРЫТОЙ ПРОВОДКИ, ТИП С-1-86-10/220</v>
          </cell>
          <cell r="E84" t="str">
            <v>ШТ</v>
          </cell>
          <cell r="F84">
            <v>10</v>
          </cell>
          <cell r="G84">
            <v>12300</v>
          </cell>
          <cell r="H84">
            <v>123000</v>
          </cell>
        </row>
        <row r="85">
          <cell r="D85" t="str">
            <v>СТАРТЕР ДЛЯ ЛЮМИНИСЦЕНТНЫХ ЛАМП (ГОСТ 8799-75) ТИПА 8ОС-220</v>
          </cell>
          <cell r="E85" t="str">
            <v>ШТ</v>
          </cell>
          <cell r="F85">
            <v>14</v>
          </cell>
          <cell r="G85">
            <v>1000</v>
          </cell>
          <cell r="H85">
            <v>14000</v>
          </cell>
        </row>
        <row r="86">
          <cell r="D86" t="str">
            <v>СВЕТИЛЬНИКИ ТИПА ЛПО02-2Х40/П-02-УХЛ4</v>
          </cell>
          <cell r="E86" t="str">
            <v>ШТ</v>
          </cell>
          <cell r="F86">
            <v>7</v>
          </cell>
          <cell r="G86">
            <v>100600</v>
          </cell>
          <cell r="H86">
            <v>704200</v>
          </cell>
        </row>
        <row r="87">
          <cell r="D87" t="str">
            <v>Смесители для умывальников СМ-У-В встроенные с душевой сеткой на гибком шланге</v>
          </cell>
          <cell r="E87" t="str">
            <v>компл</v>
          </cell>
          <cell r="F87">
            <v>1</v>
          </cell>
          <cell r="G87">
            <v>63000</v>
          </cell>
          <cell r="H87">
            <v>63000</v>
          </cell>
        </row>
        <row r="88">
          <cell r="D88" t="str">
            <v>КЛИПСА Д-20</v>
          </cell>
          <cell r="E88" t="str">
            <v>ШТ</v>
          </cell>
          <cell r="F88">
            <v>8</v>
          </cell>
          <cell r="G88">
            <v>157</v>
          </cell>
          <cell r="H88">
            <v>1256</v>
          </cell>
        </row>
        <row r="89">
          <cell r="D89" t="str">
            <v>ОТВОД Д-20</v>
          </cell>
          <cell r="E89" t="str">
            <v>ШТ</v>
          </cell>
          <cell r="F89">
            <v>5</v>
          </cell>
          <cell r="G89">
            <v>381</v>
          </cell>
          <cell r="H89">
            <v>1905</v>
          </cell>
        </row>
        <row r="90">
          <cell r="D90" t="str">
            <v>РЕДУКЦИЯ Д-110/50</v>
          </cell>
          <cell r="E90" t="str">
            <v>ШТ</v>
          </cell>
          <cell r="F90">
            <v>1</v>
          </cell>
          <cell r="G90">
            <v>12969</v>
          </cell>
          <cell r="H90">
            <v>12969</v>
          </cell>
        </row>
        <row r="91">
          <cell r="D91" t="str">
            <v>ХОМУТ (КЛИПСА)ПЛАСТИКОВОЙ Д-110</v>
          </cell>
          <cell r="E91" t="str">
            <v>ШТ</v>
          </cell>
          <cell r="F91">
            <v>4</v>
          </cell>
          <cell r="G91">
            <v>4600</v>
          </cell>
          <cell r="H91">
            <v>18400</v>
          </cell>
        </row>
        <row r="92">
          <cell r="D92" t="str">
            <v>ХОМУТ (КЛИПСА)ПЛАСТИКОВОЙ Д-50</v>
          </cell>
          <cell r="E92" t="str">
            <v>ШТ</v>
          </cell>
          <cell r="F92">
            <v>3</v>
          </cell>
          <cell r="G92">
            <v>856</v>
          </cell>
          <cell r="H92">
            <v>2568</v>
          </cell>
        </row>
        <row r="93">
          <cell r="D93" t="str">
            <v>СИФОН Д-110ММ</v>
          </cell>
          <cell r="E93" t="str">
            <v>ШТ</v>
          </cell>
          <cell r="F93">
            <v>1</v>
          </cell>
          <cell r="G93">
            <v>5020</v>
          </cell>
          <cell r="H93">
            <v>5020</v>
          </cell>
        </row>
        <row r="94">
          <cell r="D94" t="str">
            <v>ОТВОДЫ П/Э Д-110 90ГРАДУС</v>
          </cell>
          <cell r="E94" t="str">
            <v>ШТ</v>
          </cell>
          <cell r="F94">
            <v>1</v>
          </cell>
          <cell r="G94">
            <v>2388</v>
          </cell>
          <cell r="H94">
            <v>2388</v>
          </cell>
        </row>
        <row r="95">
          <cell r="D95" t="str">
            <v>ОТВОДЫ П/Э Д-50 90ГРАДУС</v>
          </cell>
          <cell r="E95" t="str">
            <v>ШТ</v>
          </cell>
          <cell r="F95">
            <v>2</v>
          </cell>
          <cell r="G95">
            <v>900</v>
          </cell>
          <cell r="H95">
            <v>1800</v>
          </cell>
        </row>
        <row r="96">
          <cell r="D96" t="str">
            <v>МУФТА КОМБИНИРОВАННАЯ ВНУТРЕННАЯ РЕЗБА Д-20ММ</v>
          </cell>
          <cell r="E96" t="str">
            <v>ШТ</v>
          </cell>
          <cell r="F96">
            <v>3</v>
          </cell>
          <cell r="G96">
            <v>6115</v>
          </cell>
          <cell r="H96">
            <v>18345</v>
          </cell>
        </row>
        <row r="97">
          <cell r="D97" t="str">
            <v>ТРОЙНИК Д-20Х20Х20</v>
          </cell>
          <cell r="E97" t="str">
            <v>шт</v>
          </cell>
          <cell r="F97">
            <v>2</v>
          </cell>
          <cell r="G97">
            <v>516</v>
          </cell>
          <cell r="H97">
            <v>1032</v>
          </cell>
        </row>
        <row r="98">
          <cell r="D98" t="str">
            <v>УГОЛЬНИК ПОЛИПРОПЛИНОВЫЙ Д-20</v>
          </cell>
          <cell r="E98" t="str">
            <v>шт</v>
          </cell>
          <cell r="F98">
            <v>3</v>
          </cell>
          <cell r="G98">
            <v>456</v>
          </cell>
          <cell r="H98">
            <v>1368</v>
          </cell>
        </row>
        <row r="99">
          <cell r="D99" t="str">
            <v>Вентили проходные муфтовые 15кч18р для воды Ру 1,6 МПа /16 кгс/см2/, Dу 20 мм</v>
          </cell>
          <cell r="E99" t="str">
            <v>шт</v>
          </cell>
          <cell r="F99">
            <v>3</v>
          </cell>
          <cell r="G99">
            <v>28199</v>
          </cell>
          <cell r="H99">
            <v>84597</v>
          </cell>
        </row>
        <row r="100">
          <cell r="D100" t="str">
            <v>Раствор цементно-известковый М-100</v>
          </cell>
          <cell r="E100" t="str">
            <v>м3</v>
          </cell>
          <cell r="F100">
            <v>3.4246840000000001</v>
          </cell>
          <cell r="G100">
            <v>242133</v>
          </cell>
          <cell r="H100">
            <v>829229.01097199996</v>
          </cell>
        </row>
        <row r="101">
          <cell r="D101" t="str">
            <v>Раствор цементно-известковый 1:1:6</v>
          </cell>
          <cell r="E101" t="str">
            <v>м3</v>
          </cell>
          <cell r="F101">
            <v>4.9399999999999999E-3</v>
          </cell>
          <cell r="G101">
            <v>162963</v>
          </cell>
          <cell r="H101">
            <v>805.03722000000005</v>
          </cell>
        </row>
        <row r="102">
          <cell r="D102" t="str">
            <v>Раствор отделочный тяжелый известковый 1:2,5</v>
          </cell>
          <cell r="E102" t="str">
            <v>м3</v>
          </cell>
          <cell r="F102">
            <v>0.21242</v>
          </cell>
          <cell r="G102">
            <v>194195</v>
          </cell>
          <cell r="H102">
            <v>41250.901899999997</v>
          </cell>
        </row>
        <row r="103">
          <cell r="D103" t="str">
            <v>Раствор готовый отделочный тяжелый, цементный: 1:3</v>
          </cell>
          <cell r="E103" t="str">
            <v>м3</v>
          </cell>
          <cell r="F103">
            <v>1.2330000000000001</v>
          </cell>
          <cell r="G103">
            <v>302601</v>
          </cell>
          <cell r="H103">
            <v>373107.03300000005</v>
          </cell>
        </row>
        <row r="104">
          <cell r="D104" t="str">
            <v>Настенный газавой котел Navlen АСЕ -13</v>
          </cell>
          <cell r="E104" t="str">
            <v>ШТ</v>
          </cell>
          <cell r="F104">
            <v>1</v>
          </cell>
          <cell r="G104">
            <v>3978000</v>
          </cell>
          <cell r="H104">
            <v>3978000</v>
          </cell>
        </row>
        <row r="105">
          <cell r="D105" t="str">
            <v>РЕГУЛЯТОР СКОРОСТИ ТИРИСТОРНЫЙ РC-1-300</v>
          </cell>
          <cell r="E105" t="str">
            <v>ШТ</v>
          </cell>
          <cell r="F105">
            <v>1</v>
          </cell>
          <cell r="G105">
            <v>98900</v>
          </cell>
          <cell r="H105">
            <v>98900</v>
          </cell>
        </row>
        <row r="106">
          <cell r="D106" t="str">
            <v>ОСЕВОЙ НАСТЕННЫЙ ВЕНТИЛЯТОР BEHTC 100M,98М3/ЧАС,2300 ОБ/МИН,N 0,014КВТ</v>
          </cell>
          <cell r="E106" t="str">
            <v>ШТ</v>
          </cell>
          <cell r="F106">
            <v>1</v>
          </cell>
          <cell r="G106">
            <v>197900</v>
          </cell>
          <cell r="H106">
            <v>197900</v>
          </cell>
        </row>
        <row r="107">
          <cell r="D107" t="str">
            <v>Сухая растворная смесь "Ветонит-500"</v>
          </cell>
          <cell r="E107" t="str">
            <v>т</v>
          </cell>
          <cell r="F107">
            <v>2.1429119999999999</v>
          </cell>
          <cell r="G107">
            <v>550000</v>
          </cell>
          <cell r="H107">
            <v>1178601.5999999999</v>
          </cell>
        </row>
        <row r="108">
          <cell r="D108" t="str">
            <v>Трубы 100/5 мм</v>
          </cell>
          <cell r="E108" t="str">
            <v>м</v>
          </cell>
          <cell r="F108">
            <v>11.44000013</v>
          </cell>
          <cell r="G108">
            <v>37556.75</v>
          </cell>
          <cell r="H108">
            <v>429649.22488237749</v>
          </cell>
        </row>
        <row r="109">
          <cell r="D109" t="str">
            <v>Трубы 20/2,5 мм</v>
          </cell>
          <cell r="E109" t="str">
            <v>м</v>
          </cell>
          <cell r="F109">
            <v>54.599999400000002</v>
          </cell>
          <cell r="G109">
            <v>8066.5</v>
          </cell>
          <cell r="H109">
            <v>440430.89516010002</v>
          </cell>
        </row>
        <row r="110">
          <cell r="D110" t="str">
            <v>Трубы 50 мм</v>
          </cell>
          <cell r="E110" t="str">
            <v>м</v>
          </cell>
          <cell r="F110">
            <v>29.000000239999999</v>
          </cell>
          <cell r="G110">
            <v>17666.8</v>
          </cell>
          <cell r="H110">
            <v>512337.20424003195</v>
          </cell>
        </row>
        <row r="111">
          <cell r="D111" t="str">
            <v>Швеллер № 14 Сталь Ст.3</v>
          </cell>
          <cell r="E111" t="str">
            <v>кг</v>
          </cell>
          <cell r="F111">
            <v>150</v>
          </cell>
          <cell r="G111">
            <v>2450</v>
          </cell>
          <cell r="H111">
            <v>367500</v>
          </cell>
        </row>
        <row r="112">
          <cell r="D112" t="str">
            <v>Плиты полированные "италгранит" толщиной 10 мм</v>
          </cell>
          <cell r="E112" t="str">
            <v>м2</v>
          </cell>
          <cell r="F112">
            <v>30.576000000000001</v>
          </cell>
          <cell r="G112">
            <v>62000</v>
          </cell>
          <cell r="H112">
            <v>1895712</v>
          </cell>
        </row>
        <row r="113">
          <cell r="D113" t="str">
            <v>Винты самонарезающие</v>
          </cell>
          <cell r="E113" t="str">
            <v>шт</v>
          </cell>
          <cell r="F113">
            <v>336</v>
          </cell>
          <cell r="G113">
            <v>95</v>
          </cell>
          <cell r="H113">
            <v>31920</v>
          </cell>
        </row>
        <row r="114">
          <cell r="D114" t="str">
            <v>Болты анкерные</v>
          </cell>
          <cell r="E114" t="str">
            <v>шт</v>
          </cell>
          <cell r="F114">
            <v>28</v>
          </cell>
          <cell r="G114">
            <v>100</v>
          </cell>
          <cell r="H114">
            <v>2800</v>
          </cell>
        </row>
        <row r="115">
          <cell r="D115" t="str">
            <v>Уголок наружный для пластикового плинтуса</v>
          </cell>
          <cell r="E115" t="str">
            <v>шт</v>
          </cell>
          <cell r="F115">
            <v>5.67</v>
          </cell>
          <cell r="G115">
            <v>800</v>
          </cell>
          <cell r="H115">
            <v>4536</v>
          </cell>
        </row>
        <row r="116">
          <cell r="D116" t="str">
            <v>Уголок внутренний для пластикового плинтуса</v>
          </cell>
          <cell r="E116" t="str">
            <v>шт</v>
          </cell>
          <cell r="F116">
            <v>5.67</v>
          </cell>
          <cell r="G116">
            <v>800</v>
          </cell>
          <cell r="H116">
            <v>4536</v>
          </cell>
        </row>
        <row r="117">
          <cell r="D117" t="str">
            <v>Соединитель для пластикового плинтуса</v>
          </cell>
          <cell r="E117" t="str">
            <v>шт</v>
          </cell>
          <cell r="F117">
            <v>32.4</v>
          </cell>
          <cell r="G117">
            <v>800</v>
          </cell>
          <cell r="H117">
            <v>25920</v>
          </cell>
        </row>
        <row r="118">
          <cell r="D118" t="str">
            <v>Заглушка торцевая для пластикового плинтуса</v>
          </cell>
          <cell r="E118" t="str">
            <v>шт</v>
          </cell>
          <cell r="F118">
            <v>12.96</v>
          </cell>
          <cell r="G118">
            <v>800</v>
          </cell>
          <cell r="H118">
            <v>10368</v>
          </cell>
        </row>
        <row r="119">
          <cell r="D119" t="str">
            <v>Уголок</v>
          </cell>
          <cell r="E119" t="str">
            <v>т</v>
          </cell>
          <cell r="F119">
            <v>0.13300000000000001</v>
          </cell>
          <cell r="G119">
            <v>3404791</v>
          </cell>
          <cell r="H119">
            <v>452837.20300000004</v>
          </cell>
        </row>
        <row r="120">
          <cell r="D120" t="str">
            <v>Болты строительные с гайками и шайбами</v>
          </cell>
          <cell r="E120" t="str">
            <v>т</v>
          </cell>
          <cell r="F120">
            <v>1.54582E-3</v>
          </cell>
          <cell r="G120">
            <v>8050000</v>
          </cell>
          <cell r="H120">
            <v>12443.851000000001</v>
          </cell>
        </row>
        <row r="121">
          <cell r="D121" t="str">
            <v>Гвозди толевые круглые 3,0х40 мм</v>
          </cell>
          <cell r="E121" t="str">
            <v>т</v>
          </cell>
          <cell r="F121">
            <v>1.3333399999999999E-3</v>
          </cell>
          <cell r="G121">
            <v>6200000</v>
          </cell>
          <cell r="H121">
            <v>8266.7079999999987</v>
          </cell>
        </row>
        <row r="122">
          <cell r="D122" t="str">
            <v>Гвозди строительные</v>
          </cell>
          <cell r="E122" t="str">
            <v>т</v>
          </cell>
          <cell r="F122">
            <v>2.4649699999999999E-3</v>
          </cell>
          <cell r="G122">
            <v>6200000</v>
          </cell>
          <cell r="H122">
            <v>15282.814</v>
          </cell>
        </row>
        <row r="123">
          <cell r="D123" t="str">
            <v>Вытяжные клепки</v>
          </cell>
          <cell r="E123" t="str">
            <v>шт</v>
          </cell>
          <cell r="F123">
            <v>168</v>
          </cell>
          <cell r="G123">
            <v>25</v>
          </cell>
          <cell r="H123">
            <v>4200</v>
          </cell>
        </row>
        <row r="124">
          <cell r="D124" t="str">
            <v>Мел природный молотый</v>
          </cell>
          <cell r="E124" t="str">
            <v>т</v>
          </cell>
          <cell r="F124">
            <v>1.06392E-2</v>
          </cell>
          <cell r="G124">
            <v>250000</v>
          </cell>
          <cell r="H124">
            <v>2659.7999999999997</v>
          </cell>
        </row>
        <row r="125">
          <cell r="D125" t="str">
            <v>Плитки керамические для полов гладкие неглазурованные одноцветные с красителем квадратные и прямоугольные</v>
          </cell>
          <cell r="E125" t="str">
            <v>м2</v>
          </cell>
          <cell r="F125">
            <v>1.9787999999999999</v>
          </cell>
          <cell r="G125">
            <v>27500</v>
          </cell>
          <cell r="H125">
            <v>54417</v>
          </cell>
        </row>
        <row r="126">
          <cell r="D126" t="str">
            <v>Дюбели распорные полиэтиленовые 6х30 мм</v>
          </cell>
          <cell r="E126" t="str">
            <v>10 шт</v>
          </cell>
          <cell r="F126">
            <v>21.303000000000001</v>
          </cell>
          <cell r="G126">
            <v>950</v>
          </cell>
          <cell r="H126">
            <v>20237.850000000002</v>
          </cell>
        </row>
        <row r="127">
          <cell r="D127" t="str">
            <v>Крепежные изделия для монтажа гипсокартона: дюбели пластмассовые</v>
          </cell>
          <cell r="E127" t="str">
            <v>шт</v>
          </cell>
          <cell r="F127">
            <v>424.11799999999999</v>
          </cell>
          <cell r="G127">
            <v>100</v>
          </cell>
          <cell r="H127">
            <v>42411.8</v>
          </cell>
        </row>
        <row r="128">
          <cell r="D128" t="str">
            <v>Крепежные изделия для монтажа гипсокартона: шурупы металл-металл остроконечные 3,5x9,5</v>
          </cell>
          <cell r="E128" t="str">
            <v>1000 шт</v>
          </cell>
          <cell r="F128">
            <v>1.1161000000000001</v>
          </cell>
          <cell r="G128">
            <v>100000</v>
          </cell>
          <cell r="H128">
            <v>111610.00000000001</v>
          </cell>
        </row>
        <row r="129">
          <cell r="D129" t="str">
            <v>Шпатлевка "Фугагипс" "Кнауф"</v>
          </cell>
          <cell r="E129" t="str">
            <v>т</v>
          </cell>
          <cell r="F129">
            <v>5.5805E-2</v>
          </cell>
          <cell r="G129">
            <v>550000</v>
          </cell>
          <cell r="H129">
            <v>30692.75</v>
          </cell>
        </row>
        <row r="130">
          <cell r="D130" t="str">
            <v>Листы гипсокартонные стандартные, КНАУФ, толщиной 8-10 мм</v>
          </cell>
          <cell r="E130" t="str">
            <v>м2</v>
          </cell>
          <cell r="F130">
            <v>234.381</v>
          </cell>
          <cell r="G130">
            <v>5660</v>
          </cell>
          <cell r="H130">
            <v>1326596.46</v>
          </cell>
        </row>
        <row r="131">
          <cell r="D131" t="str">
            <v>Лента для заделки швов ГКЛ, самоклеющаяся</v>
          </cell>
          <cell r="E131" t="str">
            <v>100 м</v>
          </cell>
          <cell r="F131">
            <v>1.67415</v>
          </cell>
          <cell r="G131">
            <v>80000</v>
          </cell>
          <cell r="H131">
            <v>133932</v>
          </cell>
        </row>
        <row r="132">
          <cell r="D132" t="str">
            <v>Комплектующие для монтажа гипсокартона: профиль направляющий 50x40x0,55</v>
          </cell>
          <cell r="E132" t="str">
            <v>м</v>
          </cell>
          <cell r="F132">
            <v>156.25399999999999</v>
          </cell>
          <cell r="G132">
            <v>2550</v>
          </cell>
          <cell r="H132">
            <v>398447.69999999995</v>
          </cell>
        </row>
        <row r="133">
          <cell r="D133" t="str">
            <v>Комплектующие для монтажа гипсокартона: профиль потолочный 60x27</v>
          </cell>
          <cell r="E133" t="str">
            <v>м</v>
          </cell>
          <cell r="F133">
            <v>446.44</v>
          </cell>
          <cell r="G133">
            <v>2550</v>
          </cell>
          <cell r="H133">
            <v>1138422</v>
          </cell>
        </row>
        <row r="134">
          <cell r="D134" t="str">
            <v>Комплектующие для монтажа гипсокартона: подвес прямой 60x27</v>
          </cell>
          <cell r="E134" t="str">
            <v>шт</v>
          </cell>
          <cell r="F134">
            <v>156.25399999999999</v>
          </cell>
          <cell r="G134">
            <v>1200</v>
          </cell>
          <cell r="H134">
            <v>187504.8</v>
          </cell>
        </row>
        <row r="135">
          <cell r="D135" t="str">
            <v>Краски водоэмульсионные</v>
          </cell>
          <cell r="E135" t="str">
            <v>т</v>
          </cell>
          <cell r="F135">
            <v>0.17181940000000001</v>
          </cell>
          <cell r="G135">
            <v>2825000</v>
          </cell>
          <cell r="H135">
            <v>485389.80500000005</v>
          </cell>
        </row>
        <row r="136">
          <cell r="D136" t="str">
            <v>Краски масляные готовые к применению для наружных работ</v>
          </cell>
          <cell r="E136" t="str">
            <v>т</v>
          </cell>
          <cell r="F136">
            <v>7.1675999999999997E-3</v>
          </cell>
          <cell r="G136">
            <v>11450000</v>
          </cell>
          <cell r="H136">
            <v>82069.01999999999</v>
          </cell>
        </row>
        <row r="137">
          <cell r="D137" t="str">
            <v>Грунтовка ГФ-021 красно-коричневая</v>
          </cell>
          <cell r="E137" t="str">
            <v>т</v>
          </cell>
          <cell r="F137">
            <v>3.77678E-3</v>
          </cell>
          <cell r="G137">
            <v>9300000</v>
          </cell>
          <cell r="H137">
            <v>35124.053999999996</v>
          </cell>
        </row>
        <row r="138">
          <cell r="D138" t="str">
            <v>Грунтовка</v>
          </cell>
          <cell r="E138" t="str">
            <v>т</v>
          </cell>
          <cell r="F138">
            <v>2.2322000000000002E-2</v>
          </cell>
          <cell r="G138">
            <v>9300000</v>
          </cell>
          <cell r="H138">
            <v>207594.6</v>
          </cell>
        </row>
        <row r="139">
          <cell r="D139" t="str">
            <v>Грунтовки масляные, готовые к применению</v>
          </cell>
          <cell r="E139" t="str">
            <v>т</v>
          </cell>
          <cell r="F139">
            <v>6.8249999999999995E-4</v>
          </cell>
          <cell r="G139">
            <v>9300000</v>
          </cell>
          <cell r="H139">
            <v>6347.2499999999991</v>
          </cell>
        </row>
        <row r="140">
          <cell r="D140" t="str">
            <v>Олифа комбинированная К-2</v>
          </cell>
          <cell r="E140" t="str">
            <v>т</v>
          </cell>
          <cell r="F140">
            <v>3.8958600000000001E-3</v>
          </cell>
          <cell r="G140">
            <v>10450000</v>
          </cell>
          <cell r="H140">
            <v>40711.737000000001</v>
          </cell>
        </row>
        <row r="141">
          <cell r="D141" t="str">
            <v>Олифа комбинированная К-3</v>
          </cell>
          <cell r="E141" t="str">
            <v>т</v>
          </cell>
          <cell r="F141">
            <v>7.25109E-3</v>
          </cell>
          <cell r="G141">
            <v>10450000</v>
          </cell>
          <cell r="H141">
            <v>75773.890499999994</v>
          </cell>
        </row>
        <row r="142">
          <cell r="D142" t="str">
            <v>Олифа для улучшенной окраски (10% натуральной, 90% комбинированной)</v>
          </cell>
          <cell r="E142" t="str">
            <v>т</v>
          </cell>
          <cell r="F142">
            <v>1.1419799999999999E-3</v>
          </cell>
          <cell r="G142">
            <v>10450000</v>
          </cell>
          <cell r="H142">
            <v>11933.690999999999</v>
          </cell>
        </row>
        <row r="143">
          <cell r="D143" t="str">
            <v>Клей КМЦ (для наклейки обоев)</v>
          </cell>
          <cell r="E143" t="str">
            <v>т</v>
          </cell>
          <cell r="F143">
            <v>8.9559999999999998E-4</v>
          </cell>
          <cell r="G143">
            <v>60000000</v>
          </cell>
          <cell r="H143">
            <v>53736</v>
          </cell>
        </row>
        <row r="144">
          <cell r="D144" t="str">
            <v>Клей "Бустилат"</v>
          </cell>
          <cell r="E144" t="str">
            <v>т</v>
          </cell>
          <cell r="F144">
            <v>6.0000000000000001E-3</v>
          </cell>
          <cell r="G144">
            <v>7600000</v>
          </cell>
          <cell r="H144">
            <v>45600</v>
          </cell>
        </row>
        <row r="145">
          <cell r="D145" t="str">
            <v>Шпатлевка клеевая</v>
          </cell>
          <cell r="E145" t="str">
            <v>т</v>
          </cell>
          <cell r="F145">
            <v>0.18222883000000001</v>
          </cell>
          <cell r="G145">
            <v>550000</v>
          </cell>
          <cell r="H145">
            <v>100225.85650000001</v>
          </cell>
        </row>
        <row r="146">
          <cell r="D146" t="str">
            <v>Шпатлевка масляно-клеевая</v>
          </cell>
          <cell r="E146" t="str">
            <v>т</v>
          </cell>
          <cell r="F146">
            <v>5.1701999999999998E-3</v>
          </cell>
          <cell r="G146">
            <v>550000</v>
          </cell>
          <cell r="H146">
            <v>2843.6099999999997</v>
          </cell>
        </row>
        <row r="147">
          <cell r="D147" t="str">
            <v>Эмаль ПФ-115 серая</v>
          </cell>
          <cell r="E147" t="str">
            <v>т</v>
          </cell>
          <cell r="F147">
            <v>1.0602E-2</v>
          </cell>
          <cell r="G147">
            <v>11450000</v>
          </cell>
          <cell r="H147">
            <v>121392.90000000001</v>
          </cell>
        </row>
        <row r="148">
          <cell r="D148" t="str">
            <v>Толь с крупнозернистой посыпкой гидроизоляционный марки ТГ-350</v>
          </cell>
          <cell r="E148" t="str">
            <v>м2</v>
          </cell>
          <cell r="F148">
            <v>10.092599999999999</v>
          </cell>
          <cell r="G148">
            <v>2000</v>
          </cell>
          <cell r="H148">
            <v>20185.199999999997</v>
          </cell>
        </row>
        <row r="149">
          <cell r="D149" t="str">
            <v>Линолеум на теплозвукоизолирующей подоснове</v>
          </cell>
          <cell r="E149" t="str">
            <v>м2</v>
          </cell>
          <cell r="F149">
            <v>12.24</v>
          </cell>
          <cell r="G149">
            <v>19750</v>
          </cell>
          <cell r="H149">
            <v>241740</v>
          </cell>
        </row>
        <row r="150">
          <cell r="D150" t="str">
            <v>Мастика битумная кровельная горячая</v>
          </cell>
          <cell r="E150" t="str">
            <v>т</v>
          </cell>
          <cell r="F150">
            <v>0.16176399999999999</v>
          </cell>
          <cell r="G150">
            <v>3243268</v>
          </cell>
          <cell r="H150">
            <v>524644.00475199998</v>
          </cell>
        </row>
        <row r="151">
          <cell r="D151" t="str">
            <v>Обои</v>
          </cell>
          <cell r="E151" t="str">
            <v>10 м2</v>
          </cell>
          <cell r="F151">
            <v>5.0153600000000003</v>
          </cell>
          <cell r="G151">
            <v>100000</v>
          </cell>
          <cell r="H151">
            <v>501536</v>
          </cell>
        </row>
        <row r="152">
          <cell r="D152" t="str">
            <v>Поковки из квадратных заготовок массой 1,8 кг</v>
          </cell>
          <cell r="E152" t="str">
            <v>т</v>
          </cell>
          <cell r="F152">
            <v>8.8330000000000006E-3</v>
          </cell>
          <cell r="G152">
            <v>2450000</v>
          </cell>
          <cell r="H152">
            <v>21640.850000000002</v>
          </cell>
        </row>
        <row r="153">
          <cell r="D153" t="str">
            <v>Проволока канатная оцинкованная диаметром 3 мм</v>
          </cell>
          <cell r="E153" t="str">
            <v>т</v>
          </cell>
          <cell r="F153">
            <v>5.04E-4</v>
          </cell>
          <cell r="G153">
            <v>4791166.75</v>
          </cell>
          <cell r="H153">
            <v>2414.7480420000002</v>
          </cell>
        </row>
        <row r="154">
          <cell r="D154" t="str">
            <v>Катанка горячекатаная в мотках диаметром 6,3-6,5 мм</v>
          </cell>
          <cell r="E154" t="str">
            <v>т</v>
          </cell>
          <cell r="F154">
            <v>8.5000000000000001E-7</v>
          </cell>
          <cell r="G154">
            <v>5321713</v>
          </cell>
          <cell r="H154">
            <v>4.5234560500000001</v>
          </cell>
        </row>
        <row r="155">
          <cell r="D155" t="str">
            <v>Сталь оцинкованная листовая толщина листа 0,7 мм</v>
          </cell>
          <cell r="E155" t="str">
            <v>т</v>
          </cell>
          <cell r="F155">
            <v>9.3890000000000001E-2</v>
          </cell>
          <cell r="G155">
            <v>8736000</v>
          </cell>
          <cell r="H155">
            <v>820223.04</v>
          </cell>
        </row>
        <row r="156">
          <cell r="D156" t="str">
            <v>Швеллеры, марка стали ВСт3пс5 N 12</v>
          </cell>
          <cell r="E156" t="str">
            <v>т</v>
          </cell>
          <cell r="F156">
            <v>6.3439999999999996E-2</v>
          </cell>
          <cell r="G156">
            <v>2450000</v>
          </cell>
          <cell r="H156">
            <v>155428</v>
          </cell>
        </row>
        <row r="157">
          <cell r="D157" t="str">
            <v>Уайт-спирит</v>
          </cell>
          <cell r="E157" t="str">
            <v>т</v>
          </cell>
          <cell r="F157">
            <v>7.8120000000000002E-4</v>
          </cell>
          <cell r="G157">
            <v>18400000</v>
          </cell>
          <cell r="H157">
            <v>14374.08</v>
          </cell>
        </row>
        <row r="158">
          <cell r="D158" t="str">
            <v>Кислород технический газообразный</v>
          </cell>
          <cell r="E158" t="str">
            <v>м3</v>
          </cell>
          <cell r="F158">
            <v>0.890907</v>
          </cell>
          <cell r="G158">
            <v>3960</v>
          </cell>
          <cell r="H158">
            <v>3527.99172</v>
          </cell>
        </row>
        <row r="159">
          <cell r="D159" t="str">
            <v>Ксилол нефтяной марки А</v>
          </cell>
          <cell r="E159" t="str">
            <v>т</v>
          </cell>
          <cell r="F159">
            <v>5.5800000000000001E-4</v>
          </cell>
          <cell r="G159">
            <v>0</v>
          </cell>
          <cell r="H159">
            <v>0</v>
          </cell>
        </row>
        <row r="160">
          <cell r="D160" t="str">
            <v>Портландцемент общестроительного назначения бездобавочный марки 400</v>
          </cell>
          <cell r="E160" t="str">
            <v>т</v>
          </cell>
          <cell r="F160">
            <v>2.928E-3</v>
          </cell>
          <cell r="G160">
            <v>116544</v>
          </cell>
          <cell r="H160">
            <v>341.24083200000001</v>
          </cell>
        </row>
        <row r="161">
          <cell r="D161" t="str">
            <v>Электроды диаметром 4 мм Э42</v>
          </cell>
          <cell r="E161" t="str">
            <v>т</v>
          </cell>
          <cell r="F161">
            <v>1.2723400000000001E-3</v>
          </cell>
          <cell r="G161">
            <v>9250000</v>
          </cell>
          <cell r="H161">
            <v>11769.145</v>
          </cell>
        </row>
        <row r="162">
          <cell r="D162" t="str">
            <v>Электроды УОНИ 13/45</v>
          </cell>
          <cell r="E162" t="str">
            <v>кг</v>
          </cell>
          <cell r="F162">
            <v>0.17499999999999999</v>
          </cell>
          <cell r="G162">
            <v>9250</v>
          </cell>
          <cell r="H162">
            <v>1618.75</v>
          </cell>
        </row>
        <row r="163">
          <cell r="D163" t="str">
            <v>Шуруп самонарезающий (TN) 3,5/35 мм</v>
          </cell>
          <cell r="E163" t="str">
            <v>шт</v>
          </cell>
          <cell r="F163">
            <v>213.03</v>
          </cell>
          <cell r="G163">
            <v>50</v>
          </cell>
          <cell r="H163">
            <v>10651.5</v>
          </cell>
        </row>
        <row r="164">
          <cell r="D164" t="str">
            <v>Пиломатериалы хвойных пород. Бруски обрезные длиной 4-6,5 м, шириной 75-150 мм, толщиной 40-75 мм I сорта</v>
          </cell>
          <cell r="E164" t="str">
            <v>м3</v>
          </cell>
          <cell r="F164">
            <v>2.3148999999999999E-4</v>
          </cell>
          <cell r="G164">
            <v>1330262</v>
          </cell>
          <cell r="H164">
            <v>307.94235037999999</v>
          </cell>
        </row>
        <row r="165">
          <cell r="D165" t="str">
            <v>Бруски обрезные хвойных пород длиной 4-6,5 м, шириной 75-150 мм, толщиной 40-75 мм, IV сорта</v>
          </cell>
          <cell r="E165" t="str">
            <v>м3</v>
          </cell>
          <cell r="F165">
            <v>8.2655999999999995E-4</v>
          </cell>
          <cell r="G165">
            <v>1330262</v>
          </cell>
          <cell r="H165">
            <v>1099.5413587199998</v>
          </cell>
        </row>
        <row r="166">
          <cell r="D166" t="str">
            <v>Доски обрезные хвойных пород длиной 4-6,5 м, шириной 75-150 мм, толщиной 25 мм, III сорта</v>
          </cell>
          <cell r="E166" t="str">
            <v>м3</v>
          </cell>
          <cell r="F166">
            <v>9.0720000000000002E-3</v>
          </cell>
          <cell r="G166">
            <v>1330262</v>
          </cell>
          <cell r="H166">
            <v>12068.136864</v>
          </cell>
        </row>
        <row r="167">
          <cell r="D167" t="str">
            <v>Доски обрезные хвойных пород длиной 4-6,5 м, шириной 75-150 мм, толщиной 44 мм и более, II сорта</v>
          </cell>
          <cell r="E167" t="str">
            <v>м3</v>
          </cell>
          <cell r="F167">
            <v>0.21779999999999999</v>
          </cell>
          <cell r="G167">
            <v>1330262</v>
          </cell>
          <cell r="H167">
            <v>289731.06359999999</v>
          </cell>
        </row>
        <row r="168">
          <cell r="D168" t="str">
            <v>Доски обрезные хвойных пород длиной 4-6,5 м, шириной 75-150 мм, толщиной 44 мм и более, III сорта</v>
          </cell>
          <cell r="E168" t="str">
            <v>м3</v>
          </cell>
          <cell r="F168">
            <v>5.7038400000000003E-2</v>
          </cell>
          <cell r="G168">
            <v>1330262</v>
          </cell>
          <cell r="H168">
            <v>75876.016060800001</v>
          </cell>
        </row>
        <row r="169">
          <cell r="D169" t="str">
            <v>Краски масляные готовые к применению для внутренних работ</v>
          </cell>
          <cell r="E169" t="str">
            <v>т</v>
          </cell>
          <cell r="F169">
            <v>6.4468399999999997E-3</v>
          </cell>
          <cell r="G169">
            <v>11450000</v>
          </cell>
          <cell r="H169">
            <v>73816.317999999999</v>
          </cell>
        </row>
        <row r="170">
          <cell r="D170" t="str">
            <v>Детали закладные и накладные</v>
          </cell>
          <cell r="E170" t="str">
            <v>т</v>
          </cell>
          <cell r="F170">
            <v>3.4540000000000001E-2</v>
          </cell>
          <cell r="G170">
            <v>4608430</v>
          </cell>
          <cell r="H170">
            <v>159175.1722</v>
          </cell>
        </row>
        <row r="171">
          <cell r="D171" t="str">
            <v>Плинтуса для полов пластиковые</v>
          </cell>
          <cell r="E171" t="str">
            <v>м</v>
          </cell>
          <cell r="F171">
            <v>81.81</v>
          </cell>
          <cell r="G171">
            <v>9500</v>
          </cell>
          <cell r="H171">
            <v>777195</v>
          </cell>
        </row>
        <row r="172">
          <cell r="D172" t="str">
            <v>Плитки рядовые</v>
          </cell>
          <cell r="E172" t="str">
            <v>м2</v>
          </cell>
          <cell r="F172">
            <v>7.32</v>
          </cell>
          <cell r="G172">
            <v>25700</v>
          </cell>
          <cell r="H172">
            <v>188124</v>
          </cell>
        </row>
        <row r="173">
          <cell r="D173" t="str">
            <v>Шлифкруги</v>
          </cell>
          <cell r="E173" t="str">
            <v>шт</v>
          </cell>
          <cell r="F173">
            <v>1.71012E-2</v>
          </cell>
          <cell r="H173">
            <v>0</v>
          </cell>
        </row>
        <row r="174">
          <cell r="D174" t="str">
            <v>Песок для строительных работ природный</v>
          </cell>
          <cell r="E174" t="str">
            <v>м3</v>
          </cell>
          <cell r="F174">
            <v>2.5091999999999999</v>
          </cell>
          <cell r="G174">
            <v>24916</v>
          </cell>
          <cell r="H174">
            <v>62519.227199999994</v>
          </cell>
        </row>
        <row r="175">
          <cell r="D175" t="str">
            <v>Гравий для строительных работ фракции 20-40 мм</v>
          </cell>
          <cell r="E175" t="str">
            <v>м3</v>
          </cell>
          <cell r="F175">
            <v>7.9359999999999999</v>
          </cell>
          <cell r="G175">
            <v>13829</v>
          </cell>
          <cell r="H175">
            <v>109746.944</v>
          </cell>
        </row>
        <row r="176">
          <cell r="D176" t="str">
            <v>Пропан-бутан, смесь техническая</v>
          </cell>
          <cell r="E176" t="str">
            <v>кг</v>
          </cell>
          <cell r="F176">
            <v>0.26368059999999999</v>
          </cell>
          <cell r="G176">
            <v>2200</v>
          </cell>
          <cell r="H176">
            <v>580.09731999999997</v>
          </cell>
        </row>
        <row r="177">
          <cell r="D177" t="str">
            <v>Щиток распредлительны ЩРв-9</v>
          </cell>
          <cell r="E177" t="str">
            <v>шт</v>
          </cell>
          <cell r="F177">
            <v>1</v>
          </cell>
          <cell r="G177">
            <v>325000</v>
          </cell>
          <cell r="H177">
            <v>325000</v>
          </cell>
        </row>
        <row r="178">
          <cell r="D178" t="str">
            <v>СЧЕТЧИК 1 ФАЗНЫЙ DDS-28У</v>
          </cell>
          <cell r="E178" t="str">
            <v>ШТ</v>
          </cell>
          <cell r="F178">
            <v>1</v>
          </cell>
          <cell r="G178">
            <v>504400</v>
          </cell>
          <cell r="H178">
            <v>504400</v>
          </cell>
        </row>
        <row r="179">
          <cell r="D179" t="str">
            <v>Отдельные конструктивные элементы зданий и сооружений с преобладанием горячекатаных профилей, средняя масса сборочной единицы свыше 0.1 до 0.5 т</v>
          </cell>
          <cell r="E179" t="str">
            <v>т</v>
          </cell>
          <cell r="F179">
            <v>5.66E-6</v>
          </cell>
          <cell r="G179">
            <v>4608430</v>
          </cell>
          <cell r="H179">
            <v>26.083713800000002</v>
          </cell>
        </row>
        <row r="180">
          <cell r="D180" t="str">
            <v>Плинтуса из древесины тип ПЛ-2, размером 19х54 мм</v>
          </cell>
          <cell r="E180" t="str">
            <v>м</v>
          </cell>
          <cell r="F180">
            <v>14.14</v>
          </cell>
          <cell r="G180">
            <v>6372</v>
          </cell>
          <cell r="H180">
            <v>90100.08</v>
          </cell>
        </row>
        <row r="181">
          <cell r="D181" t="str">
            <v>Щиты из досок толщиной 25 мм</v>
          </cell>
          <cell r="E181" t="str">
            <v>м2</v>
          </cell>
          <cell r="F181">
            <v>5.3767079999999998</v>
          </cell>
          <cell r="G181">
            <v>25000</v>
          </cell>
          <cell r="H181">
            <v>134417.69999999998</v>
          </cell>
        </row>
        <row r="182">
          <cell r="D182" t="str">
            <v>Шурупы строительные</v>
          </cell>
          <cell r="E182" t="str">
            <v>т</v>
          </cell>
          <cell r="F182">
            <v>3.5073600000000002E-3</v>
          </cell>
          <cell r="G182">
            <v>9000000</v>
          </cell>
          <cell r="H182">
            <v>31566.240000000002</v>
          </cell>
        </row>
        <row r="183">
          <cell r="D183" t="str">
            <v>Крепежные изделия для монтажа гипсокартона: шурупы гипсокартон-металл 3,5х35</v>
          </cell>
          <cell r="E183" t="str">
            <v>1000 шт</v>
          </cell>
          <cell r="F183">
            <v>3.1250800000000001</v>
          </cell>
          <cell r="G183">
            <v>100000</v>
          </cell>
          <cell r="H183">
            <v>312508</v>
          </cell>
        </row>
        <row r="184">
          <cell r="D184" t="str">
            <v>Пена монтажная (герметик пенополиуретановый типа Makrofleks, Soudal) для герметизации стыков в баллончике емкостью 0,75 л</v>
          </cell>
          <cell r="E184" t="str">
            <v>шт</v>
          </cell>
          <cell r="F184">
            <v>2.9432</v>
          </cell>
          <cell r="G184">
            <v>34930</v>
          </cell>
          <cell r="H184">
            <v>102805.976</v>
          </cell>
        </row>
        <row r="185">
          <cell r="D185" t="str">
            <v>Звукоизоляционная подложка под паркет 3 мм</v>
          </cell>
          <cell r="E185" t="str">
            <v>м2</v>
          </cell>
          <cell r="F185">
            <v>76.214399999999998</v>
          </cell>
          <cell r="G185">
            <v>1500</v>
          </cell>
          <cell r="H185">
            <v>114321.59999999999</v>
          </cell>
        </row>
        <row r="186">
          <cell r="D186" t="str">
            <v>Клей для паркетных швов</v>
          </cell>
          <cell r="E186" t="str">
            <v>л</v>
          </cell>
          <cell r="F186">
            <v>2.4881760000000002</v>
          </cell>
          <cell r="G186">
            <v>3200</v>
          </cell>
          <cell r="H186">
            <v>7962.1632000000009</v>
          </cell>
        </row>
        <row r="187">
          <cell r="D187" t="str">
            <v>Доски подоконные из ПВХ</v>
          </cell>
          <cell r="E187" t="str">
            <v>м</v>
          </cell>
          <cell r="F187">
            <v>5.1999999999999998E-2</v>
          </cell>
          <cell r="G187">
            <v>27500</v>
          </cell>
          <cell r="H187">
            <v>1430</v>
          </cell>
        </row>
        <row r="188">
          <cell r="D188" t="str">
            <v>Ламинированное напольное покрытие типа PERGO</v>
          </cell>
          <cell r="E188" t="str">
            <v>м2</v>
          </cell>
          <cell r="F188">
            <v>77.708799999999997</v>
          </cell>
          <cell r="G188">
            <v>33000</v>
          </cell>
          <cell r="H188">
            <v>2564390.4</v>
          </cell>
        </row>
        <row r="189">
          <cell r="D189" t="str">
            <v>Канат двойной свивки, типа ТК, конструкции 6х19(1+6+12)+1 о.с. оцинкованный, из проволок марки В, маркировочная группа 1770 н/мм2, диаметром, мм: 5,5</v>
          </cell>
          <cell r="E189" t="str">
            <v>10м</v>
          </cell>
          <cell r="F189">
            <v>4.2000000000000002E-4</v>
          </cell>
          <cell r="G189">
            <v>2250000</v>
          </cell>
          <cell r="H189">
            <v>945</v>
          </cell>
        </row>
        <row r="190">
          <cell r="D190" t="str">
            <v>АЛЮБОНД</v>
          </cell>
          <cell r="E190" t="str">
            <v>М2</v>
          </cell>
          <cell r="F190">
            <v>14</v>
          </cell>
          <cell r="G190">
            <v>60000</v>
          </cell>
          <cell r="H190">
            <v>840000</v>
          </cell>
        </row>
        <row r="191">
          <cell r="D191" t="str">
            <v>ДВЕРНЫЕ БЛОКИ ИЗ АЛЮМИНОВОЙ</v>
          </cell>
          <cell r="E191" t="str">
            <v>М2</v>
          </cell>
          <cell r="F191">
            <v>5.67</v>
          </cell>
          <cell r="G191">
            <v>300000</v>
          </cell>
          <cell r="H191">
            <v>1701000</v>
          </cell>
        </row>
        <row r="192">
          <cell r="D192" t="str">
            <v>ВИТРАЖИ ИЗ ПЛАСТИКА</v>
          </cell>
          <cell r="E192" t="str">
            <v>М2</v>
          </cell>
          <cell r="F192">
            <v>15.68</v>
          </cell>
          <cell r="G192">
            <v>227500</v>
          </cell>
          <cell r="H192">
            <v>3567200</v>
          </cell>
        </row>
        <row r="193">
          <cell r="D193" t="str">
            <v>НАПРАВЛЯЮШИЙ ПРОФИЛ</v>
          </cell>
          <cell r="E193" t="str">
            <v>М</v>
          </cell>
          <cell r="F193">
            <v>70</v>
          </cell>
          <cell r="G193">
            <v>2550</v>
          </cell>
          <cell r="H193">
            <v>178500</v>
          </cell>
        </row>
        <row r="194">
          <cell r="D194" t="str">
            <v>ДВЕРНЫЕ БЛОК ИЗ МДФ</v>
          </cell>
          <cell r="E194" t="str">
            <v>М2</v>
          </cell>
          <cell r="F194">
            <v>11.34</v>
          </cell>
          <cell r="G194">
            <v>230000</v>
          </cell>
          <cell r="H194">
            <v>2608200</v>
          </cell>
        </row>
        <row r="195">
          <cell r="D195" t="str">
            <v>ПЕРЕГОРОДКА В САНУЗЛАХ ИЗ АЛЮМИНОВАЯ ПРОФИЛЯ</v>
          </cell>
          <cell r="E195" t="str">
            <v>М2</v>
          </cell>
          <cell r="F195">
            <v>2.88</v>
          </cell>
          <cell r="G195">
            <v>286700</v>
          </cell>
          <cell r="H195">
            <v>825696</v>
          </cell>
        </row>
        <row r="196">
          <cell r="D196" t="str">
            <v>ОКОННЫЕ БЛОКИ ИЗ АКФА</v>
          </cell>
          <cell r="E196" t="str">
            <v>М2</v>
          </cell>
          <cell r="F196">
            <v>8.64</v>
          </cell>
          <cell r="G196">
            <v>292000</v>
          </cell>
          <cell r="H196">
            <v>2522880</v>
          </cell>
        </row>
        <row r="197">
          <cell r="D197" t="str">
            <v>Металические конструкции для крепления алюкобонда</v>
          </cell>
          <cell r="E197" t="str">
            <v>тн</v>
          </cell>
          <cell r="F197">
            <v>2.8309999999999998E-2</v>
          </cell>
          <cell r="G197">
            <v>4939401</v>
          </cell>
          <cell r="H197">
            <v>139834.44230999998</v>
          </cell>
        </row>
        <row r="198">
          <cell r="D198" t="str">
            <v>Воронка водосточная</v>
          </cell>
          <cell r="E198" t="str">
            <v>шт</v>
          </cell>
          <cell r="F198">
            <v>1</v>
          </cell>
          <cell r="G198">
            <v>18500</v>
          </cell>
          <cell r="H198">
            <v>18500</v>
          </cell>
        </row>
        <row r="199">
          <cell r="D199" t="str">
            <v>Колено для водосточных труб</v>
          </cell>
          <cell r="E199" t="str">
            <v>шт</v>
          </cell>
          <cell r="F199">
            <v>1</v>
          </cell>
          <cell r="G199">
            <v>17400</v>
          </cell>
          <cell r="H199">
            <v>17400</v>
          </cell>
        </row>
        <row r="200">
          <cell r="D200" t="str">
            <v>Лоток из оценкованной стали</v>
          </cell>
          <cell r="E200" t="str">
            <v>м</v>
          </cell>
          <cell r="F200">
            <v>4.2</v>
          </cell>
          <cell r="G200">
            <v>15900</v>
          </cell>
          <cell r="H200">
            <v>66780</v>
          </cell>
        </row>
        <row r="201">
          <cell r="D201" t="str">
            <v>ГОРЯЧЕКАТАННАЯ АРМАТУРНАЯ СТАЛЬ ПЕРИОДИЧЕСКОГО ПРОФИЛЯ КЛАССА А-III ДИАМЕТРОМ 8 ММ</v>
          </cell>
          <cell r="E201" t="str">
            <v>Т</v>
          </cell>
          <cell r="F201">
            <v>5.9299999999999999E-2</v>
          </cell>
          <cell r="G201">
            <v>2180674</v>
          </cell>
          <cell r="H201">
            <v>129313.9682</v>
          </cell>
        </row>
        <row r="202">
          <cell r="D202" t="str">
            <v>ВОДОМЕР СКБ-20</v>
          </cell>
          <cell r="E202" t="str">
            <v>ШТ</v>
          </cell>
          <cell r="F202">
            <v>1</v>
          </cell>
          <cell r="G202">
            <v>199000</v>
          </cell>
          <cell r="H202">
            <v>199000</v>
          </cell>
        </row>
        <row r="203">
          <cell r="D203" t="str">
            <v>ГОРЯЧЕКАТАННАЯ АРМАТУРНАЯ СТАЛЬ КЛАССА А-III ДИАМ. 16 ММ</v>
          </cell>
          <cell r="E203" t="str">
            <v>Т</v>
          </cell>
          <cell r="F203">
            <v>9.4800000000000006E-3</v>
          </cell>
          <cell r="G203">
            <v>2824834</v>
          </cell>
          <cell r="H203">
            <v>26779.426320000002</v>
          </cell>
        </row>
        <row r="204">
          <cell r="D204" t="str">
            <v>Итого по материальным ресурсам</v>
          </cell>
          <cell r="E204" t="str">
            <v>СУМ</v>
          </cell>
          <cell r="H204">
            <v>50194680.451420262</v>
          </cell>
        </row>
      </sheetData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x_abc4 (2)"/>
      <sheetName val="bx_abc4"/>
      <sheetName val="Ф-5 РАСЧЁТ"/>
    </sheetNames>
    <sheetDataSet>
      <sheetData sheetId="0">
        <row r="20">
          <cell r="C20" t="str">
            <v>ТРУДОВЫЕ РЕСУРСЫ</v>
          </cell>
        </row>
        <row r="21">
          <cell r="C21" t="str">
            <v>ЗАТРАТЫ ТРУДА РАБОЧИХ-СТРОИТЕЛЕЙ</v>
          </cell>
          <cell r="D21" t="str">
            <v>ЧЕЛ.-Ч</v>
          </cell>
          <cell r="E21">
            <v>955.52359999999999</v>
          </cell>
          <cell r="F21">
            <v>6043.3</v>
          </cell>
          <cell r="G21">
            <v>5774515.7718799999</v>
          </cell>
        </row>
        <row r="22">
          <cell r="C22" t="str">
            <v>ЗАТРАТЫ ТРУДА МАШИНИСТОВ</v>
          </cell>
          <cell r="D22" t="str">
            <v>ЧЕЛ.-Ч</v>
          </cell>
          <cell r="E22">
            <v>61.813699999999997</v>
          </cell>
          <cell r="F22" t="str">
            <v>--</v>
          </cell>
          <cell r="G22" t="str">
            <v>--</v>
          </cell>
        </row>
        <row r="23">
          <cell r="D23" t="str">
            <v>СУМ</v>
          </cell>
          <cell r="G23">
            <v>5774515.7718799999</v>
          </cell>
        </row>
        <row r="24">
          <cell r="C24" t="str">
            <v>СТРОИТЕЛЬНЫЕ МАШИНЫ И МЕХАНИЗМЫ</v>
          </cell>
        </row>
        <row r="25">
          <cell r="C25" t="str">
            <v>СТРОИТЕЛЬНЫЕ МАШИНЫ И МЕХАНИЗМЫ</v>
          </cell>
          <cell r="D25" t="str">
            <v>МАШ.-Ч</v>
          </cell>
          <cell r="E25">
            <v>0.13500000000000001</v>
          </cell>
          <cell r="F25">
            <v>22927</v>
          </cell>
          <cell r="G25">
            <v>3095.15</v>
          </cell>
        </row>
        <row r="26">
          <cell r="C26" t="str">
            <v>АВТОПОГРУЗЧИКИ 5 Т</v>
          </cell>
          <cell r="D26" t="str">
            <v>МАШ.-Ч</v>
          </cell>
          <cell r="E26">
            <v>0.13500000000000001</v>
          </cell>
          <cell r="F26">
            <v>22927</v>
          </cell>
          <cell r="G26">
            <v>3095.15</v>
          </cell>
        </row>
        <row r="27">
          <cell r="C27" t="str">
            <v>АГРЕГАТЫ ДЛЯ СВАРКИ ПОЛИЭТИЛЕНОВЫХ ТРУБ</v>
          </cell>
          <cell r="D27" t="str">
            <v>МАШ.-Ч</v>
          </cell>
          <cell r="E27">
            <v>0.66700000000000004</v>
          </cell>
          <cell r="F27">
            <v>228</v>
          </cell>
          <cell r="G27">
            <v>152.08000000000001</v>
          </cell>
        </row>
        <row r="28">
          <cell r="C28" t="str">
            <v>АГРЕГАТЫ ДЛЯ ПОДАЧИ ГРУНТОВКИ</v>
          </cell>
          <cell r="D28" t="str">
            <v>МАШ.-Ч</v>
          </cell>
          <cell r="E28">
            <v>0.13936000000000001</v>
          </cell>
          <cell r="F28">
            <v>1324</v>
          </cell>
          <cell r="G28">
            <v>184.51</v>
          </cell>
        </row>
        <row r="29">
          <cell r="C29" t="str">
            <v>БУЛЬДОЗЕРЫ ПРИ РАБОТЕ НА ДРУГИХ ВИДАХ СТРОИТЕЛЬСТВА (КРОМЕ ВОДОХОЗЯЙСТВЕННОГО) 59 (80) КВТ (Л.С.)</v>
          </cell>
          <cell r="D29" t="str">
            <v>МАШ.-Ч</v>
          </cell>
          <cell r="E29">
            <v>0.31825599999999998</v>
          </cell>
          <cell r="F29">
            <v>32244</v>
          </cell>
          <cell r="G29">
            <v>10261.83</v>
          </cell>
        </row>
        <row r="30">
          <cell r="C30" t="str">
            <v>ВИБРАТОРЫ ГЛУБИННЫЕ</v>
          </cell>
          <cell r="D30" t="str">
            <v>МАШ.-Ч</v>
          </cell>
          <cell r="E30">
            <v>13.128399999999999</v>
          </cell>
          <cell r="F30">
            <v>413</v>
          </cell>
          <cell r="G30">
            <v>5422.02</v>
          </cell>
        </row>
        <row r="31">
          <cell r="C31" t="str">
            <v>ВИБРАТОРЫ ПОВЕРХНОСТНЫЕ</v>
          </cell>
          <cell r="D31" t="str">
            <v>МАШ.-Ч</v>
          </cell>
          <cell r="E31">
            <v>5.2298</v>
          </cell>
          <cell r="F31">
            <v>413</v>
          </cell>
          <cell r="G31">
            <v>2159.92</v>
          </cell>
        </row>
        <row r="32">
          <cell r="C32" t="str">
            <v>ДРЕЛИ ЭЛЕКТРИЧЕСКИЕ</v>
          </cell>
          <cell r="D32" t="str">
            <v>МАШ.-Ч</v>
          </cell>
          <cell r="E32">
            <v>0.15432299999999999</v>
          </cell>
          <cell r="F32">
            <v>214</v>
          </cell>
          <cell r="G32">
            <v>33.03</v>
          </cell>
        </row>
        <row r="33">
          <cell r="C33" t="str">
            <v>КОМПРЕССОРЫ ПЕРЕДВИЖНЫЕ С ДВИГАТЕЛЕМ ВНУТРЕННЕГО СГОРАНИЯ ДАВЛЕНИЕМ ДО 686 КПА (7 АТМ.) 2,2 М3/МИН</v>
          </cell>
          <cell r="D33" t="str">
            <v>МАШ.-Ч</v>
          </cell>
          <cell r="E33">
            <v>0.79027999999999998</v>
          </cell>
          <cell r="F33">
            <v>26424</v>
          </cell>
          <cell r="G33">
            <v>20882.36</v>
          </cell>
        </row>
        <row r="34">
          <cell r="C34" t="str">
            <v>КОМПРЕССОРЫ ПЕРЕДВИЖНЫЕ С ДВИГАТЕЛЕМ ВНУТРЕННЕГО СГОРАНИЯ ДАВЛЕНИЕМ ДО 686 КПА (7 АТМ.) 5 М3/МИН</v>
          </cell>
          <cell r="D34" t="str">
            <v>МАШ.-Ч</v>
          </cell>
          <cell r="E34">
            <v>1.7807999999999999</v>
          </cell>
          <cell r="F34">
            <v>26424</v>
          </cell>
          <cell r="G34">
            <v>47054.59</v>
          </cell>
        </row>
        <row r="35">
          <cell r="C35" t="str">
            <v>КРАНЫ НА АВТОМОБИЛЬНОМ ХОДУ ПРИ РАБОТЕ НА ДРУГИХ ВИДАХ СТРОИТЕЛЬСТВА (КРОМЕ МАГИСТРАЛЬНЫХ ТРУБОПРОВОДОВ) 10 Т</v>
          </cell>
          <cell r="D35" t="str">
            <v>МАШ.-Ч</v>
          </cell>
          <cell r="E35">
            <v>6.4118000000000004</v>
          </cell>
          <cell r="F35">
            <v>52952</v>
          </cell>
          <cell r="G35">
            <v>339515.18</v>
          </cell>
        </row>
        <row r="36">
          <cell r="C36" t="str">
            <v>КОТЛЫ БИТУМНЫЕ ПЕРЕДВИЖНЫЕ 400 Л</v>
          </cell>
          <cell r="D36" t="str">
            <v>МАШ.-Ч</v>
          </cell>
          <cell r="E36">
            <v>1.9236</v>
          </cell>
          <cell r="F36">
            <v>1485</v>
          </cell>
          <cell r="G36">
            <v>2856.55</v>
          </cell>
        </row>
        <row r="37">
          <cell r="C37" t="str">
            <v>ЛЕБЕДКИ ЭЛЕКТРИЧЕСКИЕ, ТЯГОВЫМ УСИЛИЕМ ДО 5,79 (0,59) КН (Т)</v>
          </cell>
          <cell r="D37" t="str">
            <v>МАШ.-Ч</v>
          </cell>
          <cell r="E37">
            <v>0.13139300000000001</v>
          </cell>
          <cell r="F37">
            <v>6717</v>
          </cell>
          <cell r="G37">
            <v>882.57</v>
          </cell>
        </row>
        <row r="38">
          <cell r="C38" t="str">
            <v>ЛЕБЕДКИ ЭЛЕКТРИЧЕСКИЕ, ТЯГОВЫМ УСИЛИЕМ 19,62 (2) КН (Т)</v>
          </cell>
          <cell r="D38" t="str">
            <v>МАШ.-Ч</v>
          </cell>
          <cell r="E38">
            <v>2.6436000000000002</v>
          </cell>
          <cell r="F38">
            <v>6717</v>
          </cell>
          <cell r="G38">
            <v>17756.93</v>
          </cell>
        </row>
        <row r="39">
          <cell r="C39" t="str">
            <v>МАШИНЫ ПОЛИВОМОЕЧНЫЕ 6000 Л</v>
          </cell>
          <cell r="D39" t="str">
            <v>МАШ.-Ч</v>
          </cell>
          <cell r="E39">
            <v>0.49909100000000001</v>
          </cell>
          <cell r="F39">
            <v>29237</v>
          </cell>
          <cell r="G39">
            <v>14591.92</v>
          </cell>
        </row>
        <row r="40">
          <cell r="C40" t="str">
            <v>ПРЕОБРАЗОВАТЕЛИ СВАРОЧНЫЕ С НОМИНАЛЬНЫМ СВАРОЧНЫМ ТОКОМ 315-500 А</v>
          </cell>
          <cell r="D40" t="str">
            <v>МАШ.-Ч</v>
          </cell>
          <cell r="E40">
            <v>2.8740999999999999</v>
          </cell>
          <cell r="F40">
            <v>1614</v>
          </cell>
          <cell r="G40">
            <v>4638.8599999999997</v>
          </cell>
        </row>
        <row r="41">
          <cell r="C41" t="str">
            <v>ПОДЪЕМНИКИ МАЧТОВЫЕ СТРОИТЕЛЬНЫЕ 0,5 Т</v>
          </cell>
          <cell r="D41" t="str">
            <v>МАШ.-Ч</v>
          </cell>
          <cell r="E41">
            <v>7.732E-2</v>
          </cell>
          <cell r="F41">
            <v>8451</v>
          </cell>
          <cell r="G41">
            <v>653.42999999999995</v>
          </cell>
        </row>
        <row r="42">
          <cell r="C42" t="str">
            <v>ПИЛЫ ДИСКОВЫЕ ЭЛЕКТРИЧЕСКИЕ</v>
          </cell>
          <cell r="D42" t="str">
            <v>МАШ.-Ч</v>
          </cell>
          <cell r="E42">
            <v>3.1379999999999998E-2</v>
          </cell>
          <cell r="F42">
            <v>120</v>
          </cell>
          <cell r="G42">
            <v>3.77</v>
          </cell>
        </row>
        <row r="43">
          <cell r="C43" t="str">
            <v>БЕНЗОПИЛЫ</v>
          </cell>
          <cell r="D43" t="str">
            <v>МАШ.-Ч</v>
          </cell>
          <cell r="E43">
            <v>0.45389299999999999</v>
          </cell>
          <cell r="F43">
            <v>120</v>
          </cell>
          <cell r="G43">
            <v>54.47</v>
          </cell>
        </row>
        <row r="44">
          <cell r="C44" t="str">
            <v>ПИЛА ЭЛЕКТРИЧЕСКАЯ ЦЕПНАЯ</v>
          </cell>
          <cell r="D44" t="str">
            <v>МАШ.-Ч</v>
          </cell>
          <cell r="E44">
            <v>0.15217800000000001</v>
          </cell>
          <cell r="F44">
            <v>120</v>
          </cell>
          <cell r="G44">
            <v>18.260000000000002</v>
          </cell>
        </row>
        <row r="45">
          <cell r="C45" t="str">
            <v>РАСТВОРОНАСОСЫ 1 М3/Ч</v>
          </cell>
          <cell r="D45" t="str">
            <v>МАШ.-Ч</v>
          </cell>
          <cell r="E45">
            <v>3.7195</v>
          </cell>
          <cell r="F45">
            <v>470</v>
          </cell>
          <cell r="G45">
            <v>1748.15</v>
          </cell>
        </row>
        <row r="46">
          <cell r="C46" t="str">
            <v>ТРАМБОВКИ ПНЕВМАТИЧЕСКИЕ</v>
          </cell>
          <cell r="D46" t="str">
            <v>МАШ.-Ч</v>
          </cell>
          <cell r="E46">
            <v>6.1418999999999997</v>
          </cell>
          <cell r="F46">
            <v>245</v>
          </cell>
          <cell r="G46">
            <v>1504.77</v>
          </cell>
        </row>
        <row r="47">
          <cell r="C47" t="str">
            <v>УСТАНОВКИ ДЛЯ СВАРКИ РУЧНОЙ ДУГОВОЙ (ПОСТОЯННОГО ТОКА)</v>
          </cell>
          <cell r="D47" t="str">
            <v>МАШ.-Ч</v>
          </cell>
          <cell r="E47">
            <v>55.8566</v>
          </cell>
          <cell r="F47">
            <v>657</v>
          </cell>
          <cell r="G47">
            <v>36697.75</v>
          </cell>
        </row>
        <row r="48">
          <cell r="C48" t="str">
            <v>ШУРУПОВЕРТЫ СТРОИТЕЛЬНО-МОНТАЖНЫЕ</v>
          </cell>
          <cell r="D48" t="str">
            <v>МАШ.-Ч</v>
          </cell>
          <cell r="E48">
            <v>0.44979200000000003</v>
          </cell>
          <cell r="F48">
            <v>179</v>
          </cell>
          <cell r="G48">
            <v>80.510000000000005</v>
          </cell>
        </row>
        <row r="49">
          <cell r="C49" t="str">
            <v>ЭКСКАВАТОРЫ ОДНОКОВШОВЫЕ ДИЗЕЛЬНЫЕ НА ПНЕВМОКОЛЕСНОМ ХОДУ ПРИ РАБОТЕ НА ДРУГИХ ВИДАХ СТРОИТЕЛЬСТВА (КРОМЕ ВОДОХОЗЯЙСТВЕННОГО) 0,25 М3</v>
          </cell>
          <cell r="D49" t="str">
            <v>МАШ.-Ч</v>
          </cell>
          <cell r="E49">
            <v>2.6406999999999998</v>
          </cell>
          <cell r="F49">
            <v>47427</v>
          </cell>
          <cell r="G49">
            <v>125239.26</v>
          </cell>
        </row>
        <row r="50">
          <cell r="C50" t="str">
            <v>АВТОМОБИЛИ БОРТОВЫЕ ГРУЗОПОДЪЕМНОСТЬЮ ДО 5 Т</v>
          </cell>
          <cell r="D50" t="str">
            <v>МАШ.-Ч</v>
          </cell>
          <cell r="E50">
            <v>0.105376</v>
          </cell>
          <cell r="F50">
            <v>18978</v>
          </cell>
          <cell r="G50">
            <v>1999.83</v>
          </cell>
        </row>
        <row r="51">
          <cell r="C51" t="str">
            <v>АВТОМОБИЛИ БОРТОВЫЕ ГРУЗОПОДЪЕМНОСТЬЮ ДО 5 Т</v>
          </cell>
          <cell r="D51" t="str">
            <v>МАШ.-Ч</v>
          </cell>
          <cell r="E51">
            <v>0.1072</v>
          </cell>
          <cell r="F51">
            <v>18978</v>
          </cell>
          <cell r="G51">
            <v>2034.44</v>
          </cell>
        </row>
        <row r="52">
          <cell r="C52" t="str">
            <v>АППАРАТЫ ДЛЯ ГАЗОВОЙ СВАРКИ И РЕЗКИ</v>
          </cell>
          <cell r="D52" t="str">
            <v>МАШ.-Ч</v>
          </cell>
          <cell r="E52">
            <v>0.82557999999999998</v>
          </cell>
          <cell r="F52">
            <v>450</v>
          </cell>
          <cell r="G52">
            <v>371.51</v>
          </cell>
        </row>
        <row r="53">
          <cell r="D53" t="str">
            <v>СУМ</v>
          </cell>
          <cell r="G53">
            <v>639894</v>
          </cell>
        </row>
        <row r="54">
          <cell r="C54" t="str">
            <v>ГОРЯЧЕКАТАННАЯ АРМАТУРНАЯ СТАЛЬ ГЛАДКАЯ КЛАССА А-1, ДИАМЕТРОМ 6 ММ</v>
          </cell>
          <cell r="D54" t="str">
            <v>СУМ</v>
          </cell>
          <cell r="E54">
            <v>6.83E-2</v>
          </cell>
          <cell r="F54">
            <v>2541667</v>
          </cell>
          <cell r="G54" t="str">
            <v>--</v>
          </cell>
        </row>
        <row r="55">
          <cell r="C55" t="str">
            <v>ГОРЯЧЕКАТАННАЯ АРМАТУРНАЯ СТАЛЬ ПЕРИОДИЧЕСКОГО ПРОФИЛЯ КЛАССА А-III ДИАМЕТРОМ 10 ММ</v>
          </cell>
          <cell r="D55" t="str">
            <v>Т</v>
          </cell>
          <cell r="E55">
            <v>0.13739999999999999</v>
          </cell>
          <cell r="F55">
            <v>1832978</v>
          </cell>
          <cell r="G55">
            <v>251851.18</v>
          </cell>
        </row>
        <row r="56">
          <cell r="C56" t="str">
            <v>МАТЕРИАЛЬНЫЕ РЕСУРСЫ</v>
          </cell>
          <cell r="D56" t="str">
            <v>Т</v>
          </cell>
          <cell r="E56">
            <v>8.5599999999999996E-2</v>
          </cell>
          <cell r="F56">
            <v>2063158</v>
          </cell>
          <cell r="G56">
            <v>176606.32</v>
          </cell>
        </row>
        <row r="57">
          <cell r="C57" t="str">
            <v>ГОРЯЧЕКАТАННАЯ АРМАТУРНАЯ СТАЛЬ ГЛАДКАЯ КЛАССА А-1, ДИАМЕТРОМ 6 ММ</v>
          </cell>
          <cell r="D57" t="str">
            <v>Т</v>
          </cell>
          <cell r="E57">
            <v>6.83E-2</v>
          </cell>
          <cell r="F57">
            <v>2541667</v>
          </cell>
          <cell r="G57">
            <v>173595.86</v>
          </cell>
        </row>
        <row r="58">
          <cell r="C58" t="str">
            <v>ГОРЯЧЕКАТАННАЯ АРМАТУРНАЯ СТАЛЬ ПЕРИОДИЧЕСКОГО ПРОФИЛЯ КЛАССА А-III ДИАМЕТРОМ 10 ММ</v>
          </cell>
          <cell r="D58" t="str">
            <v>Т</v>
          </cell>
          <cell r="E58">
            <v>0.13739999999999999</v>
          </cell>
          <cell r="F58">
            <v>1832978</v>
          </cell>
          <cell r="G58">
            <v>251851.18</v>
          </cell>
        </row>
        <row r="59">
          <cell r="C59" t="str">
            <v>ГОРЯЧЕКАТАННАЯ АРМАТУРНАЯ СТАЛЬ ПЕРИОДИЧЕСКОГО ПРОФИЛЯ КЛАССА А-III ДИАМЕТРОМ 12 ММ</v>
          </cell>
          <cell r="D59" t="str">
            <v>Т</v>
          </cell>
          <cell r="E59">
            <v>8.5599999999999996E-2</v>
          </cell>
          <cell r="F59">
            <v>2063158</v>
          </cell>
          <cell r="G59">
            <v>176606.32</v>
          </cell>
        </row>
        <row r="60">
          <cell r="C60" t="str">
            <v>ГОРЯЧЕКАТАННАЯ АРМАТУРНАЯ СТАЛЬ ПЕРИОДИЧЕСКОГО ПРОФИЛЯ КЛАССА А-III ДИАМЕТРОМ 16-18 ММ</v>
          </cell>
          <cell r="D60" t="str">
            <v>Т</v>
          </cell>
          <cell r="E60">
            <v>5.4199999999999998E-2</v>
          </cell>
          <cell r="F60">
            <v>2276008</v>
          </cell>
          <cell r="G60">
            <v>123359.63</v>
          </cell>
        </row>
        <row r="61">
          <cell r="C61" t="str">
            <v>БЕТОН ТЯЖЕЛЫЙ КЛАССА В7,5 /М-100/ ФРАКЦИИ 5-20 ММ</v>
          </cell>
          <cell r="D61" t="str">
            <v>М3</v>
          </cell>
          <cell r="E61">
            <v>3.3056000000000001</v>
          </cell>
          <cell r="F61">
            <v>208594</v>
          </cell>
          <cell r="G61">
            <v>689531.66</v>
          </cell>
        </row>
        <row r="62">
          <cell r="C62" t="str">
            <v>БЕТОН ТЯЖЕЛЫЙ КЛАССА В12,5 /М-150/ ФРАКЦИИ 5-20 ММ</v>
          </cell>
          <cell r="D62" t="str">
            <v>М3</v>
          </cell>
          <cell r="E62">
            <v>30.734200000000001</v>
          </cell>
          <cell r="F62">
            <v>229311</v>
          </cell>
          <cell r="G62">
            <v>7047690.1399999997</v>
          </cell>
        </row>
        <row r="63">
          <cell r="C63" t="str">
            <v>БЕТОН ТЯЖЕЛЫЙ КЛАССА В15 /М-200/ ФРАКЦИИ 5-20 ММ</v>
          </cell>
          <cell r="D63" t="str">
            <v>М3</v>
          </cell>
          <cell r="E63">
            <v>1.8958999999999999</v>
          </cell>
          <cell r="F63">
            <v>253423</v>
          </cell>
          <cell r="G63">
            <v>480451.99</v>
          </cell>
        </row>
        <row r="64">
          <cell r="C64" t="str">
            <v>КИРПИЧ КЕРАМИЧЕСКИЙ, СИЛИКАТНЫЙ ИЛИ ПУСТОТЕЛЫЙ РАЗМЕР И МАРКА ПО ПРОЕКТУ</v>
          </cell>
          <cell r="D64" t="str">
            <v>1000ШТ</v>
          </cell>
          <cell r="E64">
            <v>12.655900000000001</v>
          </cell>
          <cell r="F64">
            <v>350000</v>
          </cell>
          <cell r="G64">
            <v>4429572</v>
          </cell>
        </row>
        <row r="65">
          <cell r="C65" t="str">
            <v>РАСТВОР ГОТОВЫЙ КЛАДОЧНЫЙ ТЯЖЕЛЫЙ ЦЕМЕНТНЫЙ, МАРКА: 50</v>
          </cell>
          <cell r="D65" t="str">
            <v>М3</v>
          </cell>
          <cell r="E65">
            <v>6.8677000000000001</v>
          </cell>
          <cell r="F65">
            <v>135699</v>
          </cell>
          <cell r="G65">
            <v>931940.02</v>
          </cell>
        </row>
        <row r="66">
          <cell r="C66" t="str">
            <v>РАСТВОР ЦЕМЕНТНО-ИЗВЕСТКОВЫЙ 1:1:6</v>
          </cell>
          <cell r="D66" t="str">
            <v>М3</v>
          </cell>
          <cell r="E66">
            <v>1.4825999999999999</v>
          </cell>
          <cell r="F66">
            <v>163122</v>
          </cell>
          <cell r="G66">
            <v>241844.68</v>
          </cell>
        </row>
        <row r="67">
          <cell r="C67" t="str">
            <v>РАСТВОР ОТДЕЛОЧНЫЙ ТЯЖЕЛЫЙ ИЗВЕСТКОВЫЙ 1:2,5</v>
          </cell>
          <cell r="D67" t="str">
            <v>М3</v>
          </cell>
          <cell r="E67">
            <v>1.1839999999999999</v>
          </cell>
          <cell r="F67">
            <v>237713</v>
          </cell>
          <cell r="G67">
            <v>281452.67</v>
          </cell>
        </row>
        <row r="68">
          <cell r="C68" t="str">
            <v>РАСТВОР ГЛИНИСТЫЙ</v>
          </cell>
          <cell r="D68" t="str">
            <v>М3</v>
          </cell>
          <cell r="E68">
            <v>0.52876800000000002</v>
          </cell>
          <cell r="F68">
            <v>35000</v>
          </cell>
          <cell r="G68">
            <v>18506.88</v>
          </cell>
        </row>
        <row r="69">
          <cell r="C69" t="str">
            <v>РАСТВОР ГОТОВЫЙ КЛАДОЧНЫЙ ТЯЖЕЛЫЙ ЦЕМЕНТНЫЙ, МАРКА: 150</v>
          </cell>
          <cell r="D69" t="str">
            <v>М3</v>
          </cell>
          <cell r="E69">
            <v>0.82640400000000003</v>
          </cell>
          <cell r="F69">
            <v>152367</v>
          </cell>
          <cell r="G69">
            <v>125916.7</v>
          </cell>
        </row>
        <row r="70">
          <cell r="C70" t="str">
            <v>РАСТВОР ГОТОВЫЙ КЛАДОЧНЫЙ ЦЕМЕНТНЫЙ, МАРКА 100</v>
          </cell>
          <cell r="D70" t="str">
            <v>М3</v>
          </cell>
          <cell r="E70">
            <v>0.30480000000000002</v>
          </cell>
          <cell r="F70">
            <v>142386</v>
          </cell>
          <cell r="G70">
            <v>43399.25</v>
          </cell>
        </row>
        <row r="71">
          <cell r="C71" t="str">
            <v>КАМЫШ</v>
          </cell>
          <cell r="D71" t="str">
            <v>М3</v>
          </cell>
          <cell r="E71">
            <v>3.5596999999999999</v>
          </cell>
          <cell r="F71">
            <v>15000</v>
          </cell>
          <cell r="G71">
            <v>53395.199999999997</v>
          </cell>
        </row>
        <row r="72">
          <cell r="C72" t="str">
            <v>АСФАЛЬТ ЛИТОЙ ДЛЯ ПОКРЫТИЙ ТРОТУАРОВ</v>
          </cell>
          <cell r="D72" t="str">
            <v>Т</v>
          </cell>
          <cell r="E72">
            <v>1.4129</v>
          </cell>
          <cell r="F72">
            <v>182215</v>
          </cell>
          <cell r="G72">
            <v>257450.84</v>
          </cell>
        </row>
        <row r="73">
          <cell r="C73" t="str">
            <v>ВИНТЫ САМОНАРЕЗАЮЩИЕ 4,8X35 ММ</v>
          </cell>
          <cell r="D73" t="str">
            <v>ШТ</v>
          </cell>
          <cell r="E73">
            <v>317.98399999999998</v>
          </cell>
          <cell r="F73">
            <v>50</v>
          </cell>
          <cell r="G73">
            <v>15899.2</v>
          </cell>
        </row>
        <row r="74">
          <cell r="C74" t="str">
            <v>БИТУМЫ НЕФТЯНЫЕ СТРОИТЕЛЬНЫЕ КРОВЕЛЬНЫЕ, МАРОК: БНК-45/190, БНК-45/180</v>
          </cell>
          <cell r="D74" t="str">
            <v>Т</v>
          </cell>
          <cell r="E74">
            <v>8.6400000000000001E-3</v>
          </cell>
          <cell r="F74">
            <v>1950000</v>
          </cell>
          <cell r="G74">
            <v>16848</v>
          </cell>
        </row>
        <row r="75">
          <cell r="C75" t="str">
            <v>БОЛТЫ СТРОИТЕЛЬНЫЕ С ГАЙКАМИ И ШАЙБАМИ</v>
          </cell>
          <cell r="D75" t="str">
            <v>Т</v>
          </cell>
          <cell r="E75">
            <v>3.0839999999999999E-3</v>
          </cell>
          <cell r="F75">
            <v>6750000</v>
          </cell>
          <cell r="G75">
            <v>20814.91</v>
          </cell>
        </row>
        <row r="76">
          <cell r="C76" t="str">
            <v>ГВОЗДИ СТРОИТЕЛЬНЫЕ С ПЛОСКОЙ ГОЛОВКОЙ 1,6Х50 ММ</v>
          </cell>
          <cell r="D76" t="str">
            <v>Т</v>
          </cell>
          <cell r="E76">
            <v>5.5000000000000002E-5</v>
          </cell>
          <cell r="F76">
            <v>6250000</v>
          </cell>
          <cell r="G76">
            <v>341.89</v>
          </cell>
        </row>
        <row r="77">
          <cell r="C77" t="str">
            <v>ГВОЗДИ СТРОИТЕЛЬНЫЕ С ПЛОСКОЙ ГОЛОВКОЙ 1,8Х60 ММ</v>
          </cell>
          <cell r="D77" t="str">
            <v>Т</v>
          </cell>
          <cell r="E77">
            <v>5.8580000000000004E-3</v>
          </cell>
          <cell r="F77">
            <v>6250000</v>
          </cell>
          <cell r="G77">
            <v>36610</v>
          </cell>
        </row>
        <row r="78">
          <cell r="C78" t="str">
            <v>ГВОЗДИ ТОЛЕВЫЕ КРУГЛЫЕ 3,0Х40 ММ</v>
          </cell>
          <cell r="D78" t="str">
            <v>Т</v>
          </cell>
          <cell r="E78">
            <v>5.2800000000000004E-4</v>
          </cell>
          <cell r="F78">
            <v>6250000</v>
          </cell>
          <cell r="G78">
            <v>3300</v>
          </cell>
        </row>
        <row r="79">
          <cell r="C79" t="str">
            <v>ГВОЗДИ СТРОИТЕЛЬНЫЕ</v>
          </cell>
          <cell r="D79" t="str">
            <v>Т</v>
          </cell>
          <cell r="E79">
            <v>1.6039999999999999E-2</v>
          </cell>
          <cell r="F79">
            <v>6250000</v>
          </cell>
          <cell r="G79">
            <v>100249.06</v>
          </cell>
        </row>
        <row r="80">
          <cell r="C80" t="str">
            <v>ДЮБЕЛИ РАСПОРНЫЕ ПОЛИЭТИЛЕНОВЫЕ</v>
          </cell>
          <cell r="D80" t="str">
            <v>10 ШТ</v>
          </cell>
          <cell r="E80">
            <v>0.8</v>
          </cell>
          <cell r="F80">
            <v>1500</v>
          </cell>
          <cell r="G80">
            <v>1200</v>
          </cell>
        </row>
        <row r="81">
          <cell r="C81" t="str">
            <v>ИЗВЕСТЬ СТРОИТЕЛЬНАЯ НЕГАШЕНАЯ КОМОВАЯ, СОРТ 1</v>
          </cell>
          <cell r="D81" t="str">
            <v>Т</v>
          </cell>
          <cell r="E81">
            <v>9.9500000000000001E-4</v>
          </cell>
          <cell r="F81">
            <v>280000</v>
          </cell>
          <cell r="G81">
            <v>278.5</v>
          </cell>
        </row>
        <row r="82">
          <cell r="C82" t="str">
            <v>КРАСКИ МАСЛЯНЫЕ ЗЕМЛЯНЫЕ МА-0115 МУМИЯ, СУРИК ЖЕЛЕЗНЫЙ</v>
          </cell>
          <cell r="D82" t="str">
            <v>Т</v>
          </cell>
          <cell r="E82">
            <v>9.2E-5</v>
          </cell>
          <cell r="F82">
            <v>9900000</v>
          </cell>
          <cell r="G82">
            <v>910.8</v>
          </cell>
        </row>
        <row r="83">
          <cell r="C83" t="str">
            <v>КРАСКИ ВОДОЭМУЛЬСИОННЫЕ</v>
          </cell>
          <cell r="D83" t="str">
            <v>Т</v>
          </cell>
          <cell r="E83">
            <v>1.6753000000000001E-2</v>
          </cell>
          <cell r="F83">
            <v>2550000</v>
          </cell>
          <cell r="G83">
            <v>42720.66</v>
          </cell>
        </row>
        <row r="84">
          <cell r="C84" t="str">
            <v>КРАСКА "ROYAL-TEX"</v>
          </cell>
          <cell r="D84" t="str">
            <v>КГ</v>
          </cell>
          <cell r="E84">
            <v>32.300699999999999</v>
          </cell>
          <cell r="F84">
            <v>11200</v>
          </cell>
          <cell r="G84">
            <v>361768.18</v>
          </cell>
        </row>
        <row r="85">
          <cell r="C85" t="str">
            <v>ОЛИФА НАТУРАЛЬНАЯ</v>
          </cell>
          <cell r="D85" t="str">
            <v>КГ</v>
          </cell>
          <cell r="E85">
            <v>4.4549999999999999E-2</v>
          </cell>
          <cell r="F85">
            <v>6300</v>
          </cell>
          <cell r="G85">
            <v>280.67</v>
          </cell>
        </row>
        <row r="86">
          <cell r="C86" t="str">
            <v>ГРУНТОВКА ХС-04 КОРИЧНЕВАЯ</v>
          </cell>
          <cell r="D86" t="str">
            <v>Т</v>
          </cell>
          <cell r="E86">
            <v>8.2120000000000005E-3</v>
          </cell>
          <cell r="F86">
            <v>5000000</v>
          </cell>
          <cell r="G86">
            <v>41060.75</v>
          </cell>
        </row>
        <row r="87">
          <cell r="C87" t="str">
            <v>ГРУНТОВКИ МАСЛЯНЫЕ, ГОТОВЫЕ К ПРИМЕНЕНИЮ</v>
          </cell>
          <cell r="D87" t="str">
            <v>Т</v>
          </cell>
          <cell r="E87">
            <v>5.8910000000000004E-3</v>
          </cell>
          <cell r="F87">
            <v>5000000</v>
          </cell>
          <cell r="G87">
            <v>29454.880000000001</v>
          </cell>
        </row>
        <row r="88">
          <cell r="C88" t="str">
            <v>ГРУНТОВКА БИТУМНАЯ</v>
          </cell>
          <cell r="D88" t="str">
            <v>Т</v>
          </cell>
          <cell r="E88">
            <v>1.4794E-2</v>
          </cell>
          <cell r="F88">
            <v>1950000</v>
          </cell>
          <cell r="G88">
            <v>28847.52</v>
          </cell>
        </row>
        <row r="89">
          <cell r="C89" t="str">
            <v>ОЛИФА КОМБИНИРОВАННАЯ К-3</v>
          </cell>
          <cell r="D89" t="str">
            <v>Т</v>
          </cell>
          <cell r="E89">
            <v>4.6E-5</v>
          </cell>
          <cell r="F89">
            <v>6300000</v>
          </cell>
          <cell r="G89">
            <v>289.8</v>
          </cell>
        </row>
        <row r="90">
          <cell r="C90" t="str">
            <v>ОЛИФА ДЛЯ УЛУЧШЕННОЙ ОКРАСКИ (10% НАТУРАЛЬНОЙ, 90% КОМБИНИРОВАННОЙ)</v>
          </cell>
          <cell r="D90" t="str">
            <v>Т</v>
          </cell>
          <cell r="E90">
            <v>9.4870000000000006E-3</v>
          </cell>
          <cell r="F90">
            <v>6300000</v>
          </cell>
          <cell r="G90">
            <v>59769.79</v>
          </cell>
        </row>
        <row r="91">
          <cell r="C91" t="str">
            <v>ШПАТЛЕВКА ХВ-005 СЕРАЯ</v>
          </cell>
          <cell r="D91" t="str">
            <v>Т</v>
          </cell>
          <cell r="E91">
            <v>6.5700000000000003E-3</v>
          </cell>
          <cell r="F91">
            <v>525000</v>
          </cell>
          <cell r="G91">
            <v>3449.02</v>
          </cell>
        </row>
        <row r="92">
          <cell r="C92" t="str">
            <v>ШПАТЛЕВКА КЛЕЕВАЯ</v>
          </cell>
          <cell r="D92" t="str">
            <v>Т</v>
          </cell>
          <cell r="E92">
            <v>2.2338E-2</v>
          </cell>
          <cell r="F92">
            <v>525000</v>
          </cell>
          <cell r="G92">
            <v>11727.24</v>
          </cell>
        </row>
        <row r="93">
          <cell r="C93" t="str">
            <v>ШПАТЛЕВКА МАСЛЯНО-КЛЕЕВАЯ</v>
          </cell>
          <cell r="D93" t="str">
            <v>Т</v>
          </cell>
          <cell r="E93">
            <v>4.2612999999999998E-2</v>
          </cell>
          <cell r="F93">
            <v>525000</v>
          </cell>
          <cell r="G93">
            <v>22371.63</v>
          </cell>
        </row>
        <row r="94">
          <cell r="C94" t="str">
            <v>РУБЕРОИД КРОВЕЛЬНЫЙ С КРУПНОЗЕРНИСТОЙ ПОСЫПКОЙ С ПЫЛЕВИДНОЙ ПОСЫПКОЙ РКП-350Б</v>
          </cell>
          <cell r="D94" t="str">
            <v>М2</v>
          </cell>
          <cell r="E94">
            <v>38.015999999999998</v>
          </cell>
          <cell r="F94">
            <v>2333</v>
          </cell>
          <cell r="G94">
            <v>88691.33</v>
          </cell>
        </row>
        <row r="95">
          <cell r="C95" t="str">
            <v>МЕТАЛЛОЧЕРЕПИЦА ИЗ СПЕЦИАЛЬНОГО СТАЛЬНОГО СПЛАВА С ЗАЩИТНЫМ ПОКРЫТИЕМ ИЗ ЦВЕТНОГО ПОЛИЭСТЕРА ТОЛЩИНОЙ 25 МК</v>
          </cell>
          <cell r="D95" t="str">
            <v>М2</v>
          </cell>
          <cell r="E95">
            <v>67.466999999999999</v>
          </cell>
          <cell r="F95">
            <v>28143</v>
          </cell>
          <cell r="G95">
            <v>1898723.78</v>
          </cell>
        </row>
        <row r="96">
          <cell r="C96" t="str">
            <v>МАСТИКА БИТУМНАЯ КРОВЕЛЬНАЯ ГОРЯЧАЯ</v>
          </cell>
          <cell r="D96" t="str">
            <v>Т</v>
          </cell>
          <cell r="E96">
            <v>0.30241699999999999</v>
          </cell>
          <cell r="F96">
            <v>3000000</v>
          </cell>
          <cell r="G96">
            <v>907250.4</v>
          </cell>
        </row>
        <row r="97">
          <cell r="C97" t="str">
            <v>МАСТИКА БИТУМНО-ЛАТЕКСНАЯ КРОВЕЛЬНАЯ</v>
          </cell>
          <cell r="D97" t="str">
            <v>Т</v>
          </cell>
          <cell r="E97">
            <v>6.4819999999999999E-3</v>
          </cell>
          <cell r="F97">
            <v>3000000</v>
          </cell>
          <cell r="G97">
            <v>19444.8</v>
          </cell>
        </row>
        <row r="98">
          <cell r="C98" t="str">
            <v>МАСТИКА ГЕРМЕТИЗИРУЮЩАЯ ОТВЕРЖДАЮЩАЯСЯ ОДНОКОМПОНЕНТНАЯ СТРОИТЕЛЬНАЯ "ГЕРОСТОН"</v>
          </cell>
          <cell r="D98" t="str">
            <v>Т</v>
          </cell>
          <cell r="E98">
            <v>6.5899999999999997E-4</v>
          </cell>
          <cell r="F98">
            <v>3000000</v>
          </cell>
          <cell r="G98">
            <v>1977.06</v>
          </cell>
        </row>
        <row r="99">
          <cell r="C99" t="str">
            <v>ПРОВОЛОКА КАНАТНАЯ ОЦИНКОВАННАЯ ДИАМЕТРОМ 3 ММ</v>
          </cell>
          <cell r="D99" t="str">
            <v>Т</v>
          </cell>
          <cell r="E99">
            <v>1.5839999999999999E-3</v>
          </cell>
          <cell r="F99">
            <v>2858251</v>
          </cell>
          <cell r="G99">
            <v>4527.47</v>
          </cell>
        </row>
        <row r="100">
          <cell r="C100" t="str">
            <v>КАТАНКА ГОРЯЧЕКАТАНАЯ В МОТКАХ ДИАМЕТРОМ 6,3-6,5 ММ</v>
          </cell>
          <cell r="D100" t="str">
            <v>Т</v>
          </cell>
          <cell r="E100">
            <v>8.1220000000000007E-3</v>
          </cell>
          <cell r="F100">
            <v>2250000</v>
          </cell>
          <cell r="G100">
            <v>18274.86</v>
          </cell>
        </row>
        <row r="101">
          <cell r="C101" t="str">
            <v>ПРОВОЛОКА СВАРОЧНАЯ ЛЕГИРОВАННАЯ ДИАМЕТРОМ 4 ММ</v>
          </cell>
          <cell r="D101" t="str">
            <v>Т</v>
          </cell>
          <cell r="E101">
            <v>8.0000000000000007E-5</v>
          </cell>
          <cell r="F101">
            <v>2858251</v>
          </cell>
          <cell r="G101">
            <v>228.66</v>
          </cell>
        </row>
        <row r="102">
          <cell r="C102" t="str">
            <v>СЕТКА ТКАНАЯ С КВАДРАТНЫМИ ЯЧЕЙКАМИ N 05 БЕЗ ПОКРЫТИЯ</v>
          </cell>
          <cell r="D102" t="str">
            <v>М2</v>
          </cell>
          <cell r="E102">
            <v>2.0629</v>
          </cell>
          <cell r="F102">
            <v>8360</v>
          </cell>
          <cell r="G102">
            <v>17245.810000000001</v>
          </cell>
        </row>
        <row r="103">
          <cell r="C103" t="str">
            <v>СТАЛЬ ОЦИНКОВАННАЯ ЛИСТОВАЯ ТОЛЩИНА ЛИСТА 0,7 ММ</v>
          </cell>
          <cell r="D103" t="str">
            <v>Т</v>
          </cell>
          <cell r="E103">
            <v>7.5240000000000001E-2</v>
          </cell>
          <cell r="F103">
            <v>5900000</v>
          </cell>
          <cell r="G103">
            <v>443916</v>
          </cell>
        </row>
        <row r="104">
          <cell r="C104" t="str">
            <v>УАЙТ-СПИРИТ</v>
          </cell>
          <cell r="D104" t="str">
            <v>Т</v>
          </cell>
          <cell r="E104">
            <v>5.4749999999999998E-3</v>
          </cell>
          <cell r="F104">
            <v>3200000</v>
          </cell>
          <cell r="G104">
            <v>17519.04</v>
          </cell>
        </row>
        <row r="105">
          <cell r="C105" t="str">
            <v>АЦЕТИЛЕН РАСТВОРЕННЫЙ ТЕХНИЧЕСКИЙ МАРКИ А</v>
          </cell>
          <cell r="D105" t="str">
            <v>Т</v>
          </cell>
          <cell r="E105">
            <v>3.8000000000000002E-5</v>
          </cell>
          <cell r="F105">
            <v>1650000</v>
          </cell>
          <cell r="G105">
            <v>62.7</v>
          </cell>
        </row>
        <row r="106">
          <cell r="C106" t="str">
            <v>КИСЛОРОД ТЕХНИЧЕСКИЙ ГАЗООБРАЗНЫЙ</v>
          </cell>
          <cell r="D106" t="str">
            <v>М3</v>
          </cell>
          <cell r="E106">
            <v>0.51380000000000003</v>
          </cell>
          <cell r="F106">
            <v>3350</v>
          </cell>
          <cell r="G106">
            <v>1721.23</v>
          </cell>
        </row>
        <row r="107">
          <cell r="C107" t="str">
            <v>ЦЕМЕНТ ГИПСОГЛИНОЗЕМИСТЫЙ РАСШИРЯЮЩИЙСЯ</v>
          </cell>
          <cell r="D107" t="str">
            <v>Т</v>
          </cell>
          <cell r="E107">
            <v>2.0000000000000001E-4</v>
          </cell>
          <cell r="F107">
            <v>65355</v>
          </cell>
          <cell r="G107">
            <v>13.07</v>
          </cell>
        </row>
        <row r="108">
          <cell r="C108" t="str">
            <v>ЭЛЕКТРОДЫ ДИАМЕТРОМ 4 ММ Э42</v>
          </cell>
          <cell r="D108" t="str">
            <v>Т</v>
          </cell>
          <cell r="E108">
            <v>6.5966999999999998E-2</v>
          </cell>
          <cell r="F108">
            <v>5100000</v>
          </cell>
          <cell r="G108">
            <v>336433.74</v>
          </cell>
        </row>
        <row r="109">
          <cell r="C109" t="str">
            <v>ЭЛЕКТРОДЫ ДИАМЕТРОМ 6 ММ Э42</v>
          </cell>
          <cell r="D109" t="str">
            <v>Т</v>
          </cell>
          <cell r="E109">
            <v>8.0000000000000004E-4</v>
          </cell>
          <cell r="F109">
            <v>5100000</v>
          </cell>
          <cell r="G109">
            <v>4080</v>
          </cell>
        </row>
        <row r="110">
          <cell r="C110" t="str">
            <v>ШКУРКА ШЛИФОВАЛЬНАЯ ДВУХСЛОЙНАЯ С ЗЕРНИСТОСТЬЮ 40/25</v>
          </cell>
          <cell r="D110" t="str">
            <v>М2</v>
          </cell>
          <cell r="E110">
            <v>0.92990700000000004</v>
          </cell>
          <cell r="F110">
            <v>12000</v>
          </cell>
          <cell r="G110">
            <v>11158.88</v>
          </cell>
        </row>
        <row r="111">
          <cell r="C111" t="str">
            <v>БРУСКИ ОБРЕЗНЫЕ ХВОЙНЫХ ПОРОД ДЛИНОЙ 4-6,5 М, ШИРИНОЙ 75-150 ММ, ТОЛЩИНОЙ 40-75 ММ, II СОРТА</v>
          </cell>
          <cell r="D111" t="str">
            <v>М3</v>
          </cell>
          <cell r="E111">
            <v>0.11584</v>
          </cell>
          <cell r="F111">
            <v>1200000</v>
          </cell>
          <cell r="G111">
            <v>139008</v>
          </cell>
        </row>
        <row r="112">
          <cell r="C112" t="str">
            <v>БРУСКИ ОБРЕЗНЫЕ ХВОЙНЫХ ПОРОД ДЛИНОЙ 4-6,5 М, ШИРИНОЙ 75-150 ММ, ТОЛЩИНОЙ 40-75 ММ, III СОРТА</v>
          </cell>
          <cell r="D112" t="str">
            <v>М3</v>
          </cell>
          <cell r="E112">
            <v>5.8307999999999999E-2</v>
          </cell>
          <cell r="F112">
            <v>1200000</v>
          </cell>
          <cell r="G112">
            <v>69969.600000000006</v>
          </cell>
        </row>
        <row r="113">
          <cell r="C113" t="str">
            <v>БРУСКИ ОБРЕЗНЫЕ ХВОЙНЫХ ПОРОД ДЛИНОЙ 4-6,5 М, ШИРИНОЙ 75-150 ММ, ТОЛЩИНОЙ 40-75 ММ, IV СОРТА</v>
          </cell>
          <cell r="D113" t="str">
            <v>М3</v>
          </cell>
          <cell r="E113">
            <v>1.6055E-2</v>
          </cell>
          <cell r="F113">
            <v>1200000</v>
          </cell>
          <cell r="G113">
            <v>19266</v>
          </cell>
        </row>
        <row r="114">
          <cell r="C114" t="str">
            <v>БРУСКИ ОБРЕЗНЫЕ ХВОЙНЫХ ПОРОД ДЛИНОЙ 4-6,5 М, ШИРИНОЙ 75-150 ММ, ТОЛЩИНОЙ 100, 125 ММ, II СОРТА</v>
          </cell>
          <cell r="D114" t="str">
            <v>М3</v>
          </cell>
          <cell r="E114">
            <v>0.42483300000000002</v>
          </cell>
          <cell r="F114">
            <v>1200000</v>
          </cell>
          <cell r="G114">
            <v>509799.6</v>
          </cell>
        </row>
        <row r="115">
          <cell r="C115" t="str">
            <v>ПИЛОМАТЕРИАЛЫ ХВОЙНЫХ ПОРОД. БРУСЬЯ ОБРЕЗНЫЕ ДЛИНОЙ 4-6,5 М, ШИРИНОЙ 75-150 ММ, ТОЛЩИНОЙ 150 ММ И БОЛЕЕ II СОРТА</v>
          </cell>
          <cell r="D115" t="str">
            <v>М3</v>
          </cell>
          <cell r="E115">
            <v>9.4920000000000004E-3</v>
          </cell>
          <cell r="F115">
            <v>1200000</v>
          </cell>
          <cell r="G115">
            <v>11390.4</v>
          </cell>
        </row>
        <row r="116">
          <cell r="C116" t="str">
            <v>ДОСКИ ОБРЕЗНЫЕ ХВОЙНЫХ ПОРОД ДЛИНОЙ 4-6,5 М, ШИРИНОЙ 75-150 ММ, ТОЛЩИНОЙ 25 ММ, III СОРТА</v>
          </cell>
          <cell r="D116" t="str">
            <v>М3</v>
          </cell>
          <cell r="E116">
            <v>1.5008000000000001E-2</v>
          </cell>
          <cell r="F116">
            <v>1200000</v>
          </cell>
          <cell r="G116">
            <v>18009.599999999999</v>
          </cell>
        </row>
        <row r="117">
          <cell r="C117" t="str">
            <v>ПИЛОМАТЕРИАЛЫ ХВОЙНЫХ ПОРОД. ДОСКИ ОБРЕЗНЫЕ ДЛИНОЙ 4-6,5 М, ШИРИНОЙ 75-150 ММ, ТОЛЩИНОЙ 44 ММ И БОЛЕЕ I СОРТА</v>
          </cell>
          <cell r="D117" t="str">
            <v>М3</v>
          </cell>
          <cell r="E117">
            <v>0.60092000000000001</v>
          </cell>
          <cell r="F117">
            <v>1200000</v>
          </cell>
          <cell r="G117">
            <v>721104</v>
          </cell>
        </row>
        <row r="118">
          <cell r="C118" t="str">
            <v>ДОСКИ ОБРЕЗНЫЕ ХВОЙНЫХ ПОРОД ДЛИНОЙ 4-6,5 М, ШИРИНОЙ 75-150 ММ, ТОЛЩИНОЙ 44 ММ И БОЛЕЕ, II СОРТА</v>
          </cell>
          <cell r="D118" t="str">
            <v>М3</v>
          </cell>
          <cell r="E118">
            <v>4.9211999999999999E-2</v>
          </cell>
          <cell r="F118">
            <v>1200000</v>
          </cell>
          <cell r="G118">
            <v>59054.400000000001</v>
          </cell>
        </row>
        <row r="119">
          <cell r="C119" t="str">
            <v>ДОСКИ ОБРЕЗНЫЕ ХВОЙНЫХ ПОРОД ДЛИНОЙ 4-6,5 М, ШИРИНОЙ 75-150 ММ, ТОЛЩИНОЙ 44 ММ И БОЛЕЕ, III СОРТА</v>
          </cell>
          <cell r="D119" t="str">
            <v>М3</v>
          </cell>
          <cell r="E119">
            <v>0.22583800000000001</v>
          </cell>
          <cell r="F119">
            <v>1200000</v>
          </cell>
          <cell r="G119">
            <v>271005.36</v>
          </cell>
        </row>
        <row r="120">
          <cell r="C120" t="str">
            <v>ПИЛОМАТЕРИАЛЫ ХВОЙНЫХ ПОРОД. ДОСКИ НЕОБРЕЗНЫЕ ДЛИНОЙ 4-6,5 М, ВСЕ ШИРИНЫ, ТОЛЩИНОЙ 32-40 ММ III СОРТА</v>
          </cell>
          <cell r="D120" t="str">
            <v>М3</v>
          </cell>
          <cell r="E120">
            <v>4.1009999999999996E-3</v>
          </cell>
          <cell r="F120">
            <v>910000</v>
          </cell>
          <cell r="G120">
            <v>3731.91</v>
          </cell>
        </row>
        <row r="121">
          <cell r="C121" t="str">
            <v>ПИЛОМАТЕРИАЛЫ ХВОЙНЫХ ПОРОД. ДОСКИ НЕОБРЕЗНЫЕ ДЛИНОЙ 4-6,5 М, ВСЕ ШИРИНЫ, ТОЛЩИНОЙ 44 ММ И БОЛЕЕ II СОРТА</v>
          </cell>
          <cell r="D121" t="str">
            <v>М3</v>
          </cell>
          <cell r="E121">
            <v>2.0128E-2</v>
          </cell>
          <cell r="F121">
            <v>910000</v>
          </cell>
          <cell r="G121">
            <v>18316.48</v>
          </cell>
        </row>
        <row r="122">
          <cell r="C122" t="str">
            <v>ПИЛОМАТЕРИАЛЫ ХВОЙНЫХ ПОРОД. БРУСКИ ОБРЕЗНЫЕ ДЛИНОЙ 2-3,75 М, ШИРИНОЙ 75-150 ММ, ТОЛЩИНОЙ 40-75 ММ III СОРТА</v>
          </cell>
          <cell r="D122" t="str">
            <v>М3</v>
          </cell>
          <cell r="E122">
            <v>2.1440000000000001E-3</v>
          </cell>
          <cell r="F122">
            <v>1200000</v>
          </cell>
          <cell r="G122">
            <v>2572.8000000000002</v>
          </cell>
        </row>
        <row r="123">
          <cell r="C123" t="str">
            <v>ПИЛОМАТЕРИАЛЫ ХВОЙНЫХ ПОРОД. ДОСКИ НЕОБРЕЗНЫЕ ДЛИНОЙ 2-3,75 М, ВСЕ ШИРИНЫ, ТОЛЩИНОЙ 32-40 ММ IV СОРТА</v>
          </cell>
          <cell r="D123" t="str">
            <v>М3</v>
          </cell>
          <cell r="E123">
            <v>3.241E-3</v>
          </cell>
          <cell r="F123">
            <v>910000</v>
          </cell>
          <cell r="G123">
            <v>2949.13</v>
          </cell>
        </row>
        <row r="124">
          <cell r="C124" t="str">
            <v>ТРУБЫ СТАЛЬНЫЕ СВАРНЫЕ ВОДОГАЗОПРОВОДНЫЕ С РЕЗЬБОЙ, ЧЕРНЫЕ ЛЕГКИЕ 20X2.5 ММ</v>
          </cell>
          <cell r="D124" t="str">
            <v>М</v>
          </cell>
          <cell r="E124">
            <v>10</v>
          </cell>
          <cell r="F124">
            <v>5533</v>
          </cell>
          <cell r="G124">
            <v>55330</v>
          </cell>
        </row>
        <row r="125">
          <cell r="C125" t="str">
            <v>ТРУБЫ СТАЛЬНЫЕ СВАРНЫЕ ВОДОГАЗОПРОВОДНЫЕ С РЕЗЬБОЙ, ЧЕРНЫЕ ЛЕГКИЕ 25X2.8 ММ</v>
          </cell>
          <cell r="D125" t="str">
            <v>М</v>
          </cell>
          <cell r="E125">
            <v>10</v>
          </cell>
          <cell r="F125">
            <v>6978</v>
          </cell>
          <cell r="G125">
            <v>69780</v>
          </cell>
        </row>
        <row r="126">
          <cell r="C126" t="str">
            <v>ТРУБЫ ПОЛИПРОПИЛЕНОВЫЕ ДЛЯ ХОЛОДНОЙ ВОДЫ PN10 Д20 /D"1/2, СТЕНКА 1,9/</v>
          </cell>
          <cell r="D126" t="str">
            <v>М</v>
          </cell>
          <cell r="E126">
            <v>4.4950000000000001</v>
          </cell>
          <cell r="F126">
            <v>3115</v>
          </cell>
          <cell r="G126">
            <v>14001.93</v>
          </cell>
        </row>
        <row r="127">
          <cell r="C127" t="str">
            <v>КРАСКИ МАСЛЯНЫЕ ГОТОВЫЕ К ПРИМЕНЕНИЮ ДЛЯ ВНУТРЕННИХ РАБОТ</v>
          </cell>
          <cell r="D127" t="str">
            <v>Т</v>
          </cell>
          <cell r="E127">
            <v>1.6569E-2</v>
          </cell>
          <cell r="F127">
            <v>9900000</v>
          </cell>
          <cell r="G127">
            <v>164030.69</v>
          </cell>
        </row>
        <row r="128">
          <cell r="C128" t="str">
            <v>БРУСКИ ОБРЕЗНЫЕ ХВОЙНЫХ ПОРОД ДЛИНОЙ 2-6,5 М, ТОЛЩИНОЙ 40-60 ММ, 2 СОРТА</v>
          </cell>
          <cell r="D128" t="str">
            <v>М3</v>
          </cell>
          <cell r="E128">
            <v>2.96E-3</v>
          </cell>
          <cell r="F128">
            <v>1200000</v>
          </cell>
          <cell r="G128">
            <v>3552</v>
          </cell>
        </row>
        <row r="129">
          <cell r="C129" t="str">
            <v>МАТЕРИАЛЫ ГИДРОИЗОЛЯЦИОННЫЕ РУЛОННЫЕ</v>
          </cell>
          <cell r="D129" t="str">
            <v>М2</v>
          </cell>
          <cell r="E129">
            <v>12.1914</v>
          </cell>
          <cell r="F129">
            <v>2088.9</v>
          </cell>
          <cell r="G129">
            <v>25466.62</v>
          </cell>
        </row>
        <row r="130">
          <cell r="C130" t="str">
            <v>ДЕТАЛИ КРЕПЛЕНИЯ СТАЛЬНЫЕ</v>
          </cell>
          <cell r="D130" t="str">
            <v>КГ</v>
          </cell>
          <cell r="E130">
            <v>2.4767000000000001</v>
          </cell>
          <cell r="F130">
            <v>2450</v>
          </cell>
          <cell r="G130">
            <v>6067.92</v>
          </cell>
        </row>
        <row r="131">
          <cell r="C131" t="str">
            <v>СЕТКА АРМАТУРНАЯ</v>
          </cell>
          <cell r="D131" t="str">
            <v>Т</v>
          </cell>
          <cell r="E131">
            <v>0.128</v>
          </cell>
          <cell r="F131">
            <v>2450000</v>
          </cell>
          <cell r="G131">
            <v>313600</v>
          </cell>
        </row>
        <row r="132">
          <cell r="C132" t="str">
            <v>РАСТВОР ГОТОВЫЙ КЛАДОЧНЫЙ (СОСТАВ И МАРКА ПО ПРОЕКТУ)</v>
          </cell>
          <cell r="D132" t="str">
            <v>М3</v>
          </cell>
          <cell r="E132">
            <v>1.0717000000000001</v>
          </cell>
          <cell r="F132">
            <v>142386</v>
          </cell>
          <cell r="G132">
            <v>152597.92000000001</v>
          </cell>
        </row>
        <row r="133">
          <cell r="C133" t="str">
            <v>ГРАВИЙ ДЛЯ СТРОИТЕЛЬНЫХ РАБОТ ФРАКЦИИ 40-70 ММ</v>
          </cell>
          <cell r="D133" t="str">
            <v>М3</v>
          </cell>
          <cell r="E133">
            <v>2.0659999999999998</v>
          </cell>
          <cell r="F133">
            <v>13829</v>
          </cell>
          <cell r="G133">
            <v>28570.85</v>
          </cell>
        </row>
        <row r="134">
          <cell r="C134" t="str">
            <v>ГРАВИЙ ДЛЯ СТРОИТЕЛЬНЫХ РАБОТ ФРАКЦИИ 20-40 ММ</v>
          </cell>
          <cell r="D134" t="str">
            <v>М3</v>
          </cell>
          <cell r="E134">
            <v>1.92</v>
          </cell>
          <cell r="F134">
            <v>13829</v>
          </cell>
          <cell r="G134">
            <v>26551.68</v>
          </cell>
        </row>
        <row r="135">
          <cell r="C135" t="str">
            <v>ПРОПАН-БУТАН, СМЕСЬ ТЕХНИЧЕСКАЯ</v>
          </cell>
          <cell r="D135" t="str">
            <v>КГ</v>
          </cell>
          <cell r="E135">
            <v>0.13361999999999999</v>
          </cell>
          <cell r="F135">
            <v>1658</v>
          </cell>
          <cell r="G135">
            <v>221.54</v>
          </cell>
        </row>
        <row r="136">
          <cell r="C136" t="str">
            <v>ЩИТЫ ИЗ ДОСОК ТОЛЩИНОЙ 25 ММ</v>
          </cell>
          <cell r="D136" t="str">
            <v>М2</v>
          </cell>
          <cell r="E136">
            <v>22.278600000000001</v>
          </cell>
          <cell r="F136">
            <v>21500</v>
          </cell>
          <cell r="G136">
            <v>478990.33</v>
          </cell>
        </row>
        <row r="137">
          <cell r="C137" t="str">
            <v>СМЕСИТЕЛИ ДЛЯ УМЫВАЛЬНИКОВ СМ-УМ-НКСА НАСТОЛЬНЫЕ, С НИЖНЕЙ КАМЕРОЙ СМЕШЕНИЯ С АЭРАТОРОМ</v>
          </cell>
          <cell r="D137" t="str">
            <v>КОМПЛ</v>
          </cell>
          <cell r="E137">
            <v>2</v>
          </cell>
          <cell r="F137">
            <v>58000</v>
          </cell>
          <cell r="G137">
            <v>116000</v>
          </cell>
        </row>
        <row r="138">
          <cell r="C138" t="str">
            <v>БРУСКИ 2 СОРТА 50 ММ</v>
          </cell>
          <cell r="D138" t="str">
            <v>М3</v>
          </cell>
          <cell r="E138">
            <v>0.41316999999999998</v>
          </cell>
          <cell r="F138">
            <v>1200000</v>
          </cell>
          <cell r="G138">
            <v>495804</v>
          </cell>
        </row>
        <row r="139">
          <cell r="C139" t="str">
            <v>ТРУБОПРОВОДЫ КАНАЛИЗАЦИИ ИЗ ПОЛИЭТИЛЕНОВЫХ ТРУБ ВЫСОКОЙ ПЛОТНОСТИ С ГИЛЬЗАМИ, ДИАМЕТРОМ 50 ММ</v>
          </cell>
          <cell r="D139" t="str">
            <v>М</v>
          </cell>
          <cell r="E139">
            <v>11.976000000000001</v>
          </cell>
          <cell r="F139">
            <v>3787</v>
          </cell>
          <cell r="G139">
            <v>45353.11</v>
          </cell>
        </row>
        <row r="140">
          <cell r="C140" t="str">
            <v>ТРУБОПРОВОДЫ КАНАЛИЗАЦИИ ИЗ ПОЛИЭТИЛЕНОВЫХ ТРУБ ВЫСОКОЙ ПЛОТНОСТИ С ГИЛЬЗАМИ, ДИАМЕТРОМ 100 ММ</v>
          </cell>
          <cell r="D140" t="str">
            <v>М</v>
          </cell>
          <cell r="E140">
            <v>9.98</v>
          </cell>
          <cell r="F140">
            <v>9340</v>
          </cell>
          <cell r="G140">
            <v>93213.2</v>
          </cell>
        </row>
        <row r="141">
          <cell r="C141" t="str">
            <v>ШУРУПЫ СТРОИТЕЛЬНЫЕ</v>
          </cell>
          <cell r="D141" t="str">
            <v>Т</v>
          </cell>
          <cell r="E141">
            <v>7.8899999999999999E-4</v>
          </cell>
          <cell r="F141">
            <v>9000000</v>
          </cell>
          <cell r="G141">
            <v>7104.24</v>
          </cell>
        </row>
        <row r="142">
          <cell r="C142" t="str">
            <v>ПЕНА МОНТАЖНАЯ (ГЕРМЕТИК ПЕНОПОЛИУРЕТАНОВЫЙ ТИПА MAKROFLEKS, SOUDAL) ДЛЯ ГЕРМЕТИЗАЦИИ СТЫКОВ В БАЛЛОНЧИКЕ ЕМКОСТЬЮ 0,75 Л</v>
          </cell>
          <cell r="D142" t="str">
            <v>ШТ</v>
          </cell>
          <cell r="E142">
            <v>1.1200000000000001</v>
          </cell>
          <cell r="F142">
            <v>19270</v>
          </cell>
          <cell r="G142">
            <v>21582.400000000001</v>
          </cell>
        </row>
        <row r="143">
          <cell r="C143" t="str">
            <v>ПЕНА МОНТАЖНАЯ (ГЕРМЕТИК ПЕНОПОЛИУРЕТАНОВЫЙ ТИПА MAKROFLEKS, SOUDAL) ДЛЯ ГЕРМЕТИЗАЦИИ СТЫКОВ В БАЛЛОНЧИКЕ ЕМКОСТЬЮ 0,75 Л</v>
          </cell>
          <cell r="D143" t="str">
            <v>ШТ</v>
          </cell>
          <cell r="E143">
            <v>1.512</v>
          </cell>
          <cell r="F143">
            <v>19270</v>
          </cell>
          <cell r="G143">
            <v>29136.240000000002</v>
          </cell>
        </row>
        <row r="144">
          <cell r="C144" t="str">
            <v>ПРОВОДА СИЛОВЫЕ ДЛЯ ЭЛЕКТРОУСТАНОВОК НА НАПРЯЖЕНИЕ ДО 450В С АЛЮМИНИЕВЫМИ ЖИЛАМИ ПЛОСКИЕ МАРКИ АППВ С ЧИСЛОМ ЖИЛ И СЕЧ. 2Х2,5 ММ2</v>
          </cell>
          <cell r="D144" t="str">
            <v>1000М</v>
          </cell>
          <cell r="E144">
            <v>0.02</v>
          </cell>
          <cell r="F144">
            <v>790833</v>
          </cell>
          <cell r="G144">
            <v>15816.66</v>
          </cell>
        </row>
        <row r="145">
          <cell r="C145" t="str">
            <v>ПРОВОДА СИЛОВЫЕ ДЛЯ ЭЛЕКТРОУСТАНОВОК НА НАПРЯЖЕНИЕ ДО 450В С АЛЮМИНИЕВЫМИ ЖИЛАМИ ПЛОСКИЕ МАРКИ АППВ С ЧИСЛОМ ЖИЛ И СЕЧ. 3Х2,5 ММ2</v>
          </cell>
          <cell r="D145" t="str">
            <v>1000М</v>
          </cell>
          <cell r="E145">
            <v>8.0000000000000002E-3</v>
          </cell>
          <cell r="F145">
            <v>939167</v>
          </cell>
          <cell r="G145">
            <v>7513.34</v>
          </cell>
        </row>
        <row r="146">
          <cell r="C146" t="str">
            <v>ПРОВОДА СИЛОВЫЕ ДЛЯ ЭЛЕКТРОУСТАНОВОК НА НАПРЯЖЕНИЕ ДО 450В С АЛЮМИНИЕВЫМИ ЖИЛАМИ ПЛОСКИЕ МАРКИ АППВ С ЧИСЛОМ ЖИЛ И СЕЧ. 3Х6 ММ2</v>
          </cell>
          <cell r="D146" t="str">
            <v>1000М</v>
          </cell>
          <cell r="E146">
            <v>3.5000000000000003E-2</v>
          </cell>
          <cell r="F146">
            <v>1365499</v>
          </cell>
          <cell r="G146">
            <v>47792.47</v>
          </cell>
        </row>
        <row r="147">
          <cell r="C147" t="str">
            <v>ВОДОСТОЧНЫЕ ТРУБЫ</v>
          </cell>
          <cell r="D147" t="str">
            <v>М</v>
          </cell>
          <cell r="E147">
            <v>16</v>
          </cell>
          <cell r="F147">
            <v>18500</v>
          </cell>
          <cell r="G147">
            <v>296000</v>
          </cell>
        </row>
        <row r="148">
          <cell r="C148" t="str">
            <v>ПЛИТА ПЕРЕКРЫТИЯ ПК 33-10-8</v>
          </cell>
          <cell r="D148" t="str">
            <v>ШТ</v>
          </cell>
          <cell r="E148">
            <v>8</v>
          </cell>
          <cell r="F148">
            <v>402709</v>
          </cell>
          <cell r="G148">
            <v>3221672</v>
          </cell>
        </row>
        <row r="149">
          <cell r="C149" t="str">
            <v>КОРОБКА ОТВЕТВИТЕЛЬНАЯ</v>
          </cell>
          <cell r="D149" t="str">
            <v>ШТ</v>
          </cell>
          <cell r="E149">
            <v>4</v>
          </cell>
          <cell r="F149">
            <v>450</v>
          </cell>
          <cell r="G149">
            <v>1800</v>
          </cell>
        </row>
        <row r="150">
          <cell r="C150" t="str">
            <v>КОРОБКА ДЛЯ ВЫКЛЮЧАТЕЛЕЙ И РОЗЕТОК</v>
          </cell>
          <cell r="D150" t="str">
            <v>ШТ</v>
          </cell>
          <cell r="E150">
            <v>11</v>
          </cell>
          <cell r="F150">
            <v>450</v>
          </cell>
          <cell r="G150">
            <v>4950</v>
          </cell>
        </row>
        <row r="151">
          <cell r="C151" t="str">
            <v>ЛАМПЫ СВЕТОДИОДНЫЕ СТЛ-12</v>
          </cell>
          <cell r="D151" t="str">
            <v>ШТ</v>
          </cell>
          <cell r="E151">
            <v>4</v>
          </cell>
          <cell r="F151">
            <v>14800</v>
          </cell>
          <cell r="G151">
            <v>59200</v>
          </cell>
        </row>
        <row r="152">
          <cell r="C152" t="str">
            <v>СВЕТИЛЬНИКИ С ЭНЕГОСБЕРЕГАЮЩИЕ ЛАМПОЙ НБО 06 1Х15</v>
          </cell>
          <cell r="D152" t="str">
            <v>ШТ</v>
          </cell>
          <cell r="E152">
            <v>2</v>
          </cell>
          <cell r="F152">
            <v>30200</v>
          </cell>
          <cell r="G152">
            <v>60400</v>
          </cell>
        </row>
        <row r="153">
          <cell r="C153" t="str">
            <v>СВЕТИЛЬНИКИ ДЛЯ ДВУХ СВЕТОДИОДНЫХ ЛАМП ЛПО02-2Х36</v>
          </cell>
          <cell r="D153" t="str">
            <v>ШТ</v>
          </cell>
          <cell r="E153">
            <v>2</v>
          </cell>
          <cell r="F153">
            <v>92200</v>
          </cell>
          <cell r="G153">
            <v>184400</v>
          </cell>
        </row>
        <row r="154">
          <cell r="C154" t="str">
            <v>ТРАП ЭМАЛИРОВАННЫЙ Д-50</v>
          </cell>
          <cell r="D154" t="str">
            <v>ШТ</v>
          </cell>
          <cell r="E154">
            <v>1</v>
          </cell>
          <cell r="F154">
            <v>8600</v>
          </cell>
          <cell r="G154">
            <v>8600</v>
          </cell>
        </row>
        <row r="155">
          <cell r="C155" t="str">
            <v>РАКОВИНА КЕРАМИЧЕСКАЯ</v>
          </cell>
          <cell r="D155" t="str">
            <v>ШТ</v>
          </cell>
          <cell r="E155">
            <v>1</v>
          </cell>
          <cell r="F155">
            <v>215000</v>
          </cell>
          <cell r="G155">
            <v>215000</v>
          </cell>
        </row>
        <row r="156">
          <cell r="C156" t="str">
            <v>УМЫВАЛЬНИК КЕРАМИЧЕСКИЙ</v>
          </cell>
          <cell r="D156" t="str">
            <v>ШТ</v>
          </cell>
          <cell r="E156">
            <v>1</v>
          </cell>
          <cell r="F156">
            <v>249000</v>
          </cell>
          <cell r="G156">
            <v>249000</v>
          </cell>
        </row>
        <row r="157">
          <cell r="C157" t="str">
            <v>ПЛАСТМАССОВЫЕ ФАСОННЫЕ ЧАСТИ ТРУБ Д-50 ММ</v>
          </cell>
          <cell r="D157" t="str">
            <v>ШТ</v>
          </cell>
          <cell r="E157">
            <v>6</v>
          </cell>
          <cell r="F157">
            <v>2242</v>
          </cell>
          <cell r="G157">
            <v>13452</v>
          </cell>
        </row>
        <row r="158">
          <cell r="C158" t="str">
            <v>ПЛАСТМАССОВЫЕ ФАСОННЫЕ ЧАСТИ ТРУБ Д-100 ММ</v>
          </cell>
          <cell r="D158" t="str">
            <v>ШТ</v>
          </cell>
          <cell r="E158">
            <v>2</v>
          </cell>
          <cell r="F158">
            <v>6538</v>
          </cell>
          <cell r="G158">
            <v>13076</v>
          </cell>
        </row>
        <row r="159">
          <cell r="C159" t="str">
            <v>ВЕНТИЛ ЗАПОРНЫЙ МУФТОВЫЙ Д-25 ММ 15КЧ18П</v>
          </cell>
          <cell r="D159" t="str">
            <v>ШТ</v>
          </cell>
          <cell r="E159">
            <v>1</v>
          </cell>
          <cell r="F159">
            <v>32344</v>
          </cell>
          <cell r="G159">
            <v>32344</v>
          </cell>
        </row>
        <row r="160">
          <cell r="C160" t="str">
            <v>ВЕНТИЛ ЗАПОРНЫЙ МУФТОВЫЙ Д-20 ММ 15КЧ18П</v>
          </cell>
          <cell r="D160" t="str">
            <v>ШТ</v>
          </cell>
          <cell r="E160">
            <v>2</v>
          </cell>
          <cell r="F160">
            <v>28199</v>
          </cell>
          <cell r="G160">
            <v>56398</v>
          </cell>
        </row>
        <row r="161">
          <cell r="C161" t="str">
            <v>СТОИМОСТИ КОЗЫРЕК М/К</v>
          </cell>
          <cell r="D161" t="str">
            <v>Т</v>
          </cell>
          <cell r="E161">
            <v>0.26200000000000001</v>
          </cell>
          <cell r="F161">
            <v>4810000</v>
          </cell>
          <cell r="G161">
            <v>1260220</v>
          </cell>
        </row>
        <row r="162">
          <cell r="C162" t="str">
            <v>ДВЕРНОЙ БЛОК АЛЮМИНИЕВЫЙ,СО ВСЕМИ СОПУТСТВУЮЩИМИ ПРИБОРАМИ</v>
          </cell>
          <cell r="D162" t="str">
            <v>М2</v>
          </cell>
          <cell r="E162">
            <v>3.78</v>
          </cell>
          <cell r="F162">
            <v>315000</v>
          </cell>
          <cell r="G162">
            <v>1190700</v>
          </cell>
        </row>
        <row r="163">
          <cell r="C163" t="str">
            <v>ОКНА И ФРАМУГИ АЛЮМИНИЕВЫЕ,ОСТЕКЛЕННЫЕ СО СТЕКЛОПАКЕТОМ,СО ВСЕМИ СОПУТСТВУЮЩИМИ ПРИБОРАМИ</v>
          </cell>
          <cell r="D163" t="str">
            <v>М2</v>
          </cell>
          <cell r="E163">
            <v>3.2</v>
          </cell>
          <cell r="F163">
            <v>262100</v>
          </cell>
          <cell r="G163">
            <v>838720</v>
          </cell>
        </row>
        <row r="164">
          <cell r="C164" t="str">
            <v>СНЕГОЗАДЕРЖАТЕЛЬ</v>
          </cell>
          <cell r="D164" t="str">
            <v>М</v>
          </cell>
          <cell r="E164">
            <v>12</v>
          </cell>
          <cell r="F164">
            <v>11500</v>
          </cell>
          <cell r="G164">
            <v>138000</v>
          </cell>
        </row>
        <row r="165">
          <cell r="C165" t="str">
            <v>ЛОТКИ</v>
          </cell>
          <cell r="D165" t="str">
            <v>М</v>
          </cell>
          <cell r="E165">
            <v>29.8</v>
          </cell>
          <cell r="F165">
            <v>18500</v>
          </cell>
          <cell r="G165">
            <v>551300</v>
          </cell>
        </row>
        <row r="166">
          <cell r="C166" t="str">
            <v>РОЗЕТКА ШТЕПСЕЛЬНАЯ С ПЛОСКИМИ КОНТАКТАМИ ДЛЯ СКРЫТОЙ УСТАНОВКИ НАПРЯЖЕНИЕМ 220 В, НА ТОК 16 А, ТИП РО16-264-Б</v>
          </cell>
          <cell r="D166" t="str">
            <v>ШТ</v>
          </cell>
          <cell r="E166">
            <v>7</v>
          </cell>
          <cell r="F166">
            <v>6100</v>
          </cell>
          <cell r="G166">
            <v>42700</v>
          </cell>
        </row>
        <row r="167">
          <cell r="C167" t="str">
            <v>ВЫКЛЮЧАТЕЛЬ ОДНОКЛАВИШНЫЙ ДЛЯ СКРЫТОЙ ПРОВОДКИ, ТИП С-1-02-6/220</v>
          </cell>
          <cell r="D167" t="str">
            <v>ШТ</v>
          </cell>
          <cell r="E167">
            <v>4</v>
          </cell>
          <cell r="F167">
            <v>6100</v>
          </cell>
          <cell r="G167">
            <v>24400</v>
          </cell>
        </row>
        <row r="168">
          <cell r="C168" t="str">
            <v>СТАРТЕР ДЛЯ ЛЮМИНИСЦЕНТНЫХ ЛАМП</v>
          </cell>
          <cell r="D168" t="str">
            <v>ШТ</v>
          </cell>
          <cell r="E168">
            <v>4</v>
          </cell>
          <cell r="F168">
            <v>1200</v>
          </cell>
          <cell r="G168">
            <v>4800</v>
          </cell>
        </row>
        <row r="169">
          <cell r="C169" t="str">
            <v>ЩИТОК ОСВЕТИТЕЛЬНЫЙ УОЩВ-12</v>
          </cell>
          <cell r="D169" t="str">
            <v>СУМ</v>
          </cell>
          <cell r="E169">
            <v>1</v>
          </cell>
          <cell r="F169">
            <v>189826</v>
          </cell>
          <cell r="G169">
            <v>32427412.769999988</v>
          </cell>
        </row>
        <row r="170">
          <cell r="D170" t="str">
            <v>СУМ</v>
          </cell>
          <cell r="G170">
            <v>189826</v>
          </cell>
        </row>
        <row r="171">
          <cell r="C171" t="str">
            <v>ОБОРУДОВАНИЕ</v>
          </cell>
        </row>
        <row r="172">
          <cell r="C172" t="str">
            <v>ЩИТОК ОСВЕТИТЕЛЬНЫЙ УОЩВ-12</v>
          </cell>
          <cell r="D172" t="str">
            <v>ШТ</v>
          </cell>
          <cell r="E172">
            <v>1</v>
          </cell>
          <cell r="F172">
            <v>189826</v>
          </cell>
          <cell r="G172">
            <v>189826</v>
          </cell>
        </row>
        <row r="173">
          <cell r="D173" t="str">
            <v>СУМ</v>
          </cell>
          <cell r="G173">
            <v>189826</v>
          </cell>
        </row>
      </sheetData>
      <sheetData sheetId="1"/>
      <sheetData sheetId="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</sheetNames>
    <sheetDataSet>
      <sheetData sheetId="0">
        <row r="20">
          <cell r="F20">
            <v>691.84271639999997</v>
          </cell>
        </row>
        <row r="42">
          <cell r="H42">
            <v>119582515.63600001</v>
          </cell>
        </row>
        <row r="54">
          <cell r="H54">
            <v>1038438113.6010001</v>
          </cell>
        </row>
        <row r="58">
          <cell r="H58">
            <v>4340000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111111211"/>
  <dimension ref="B1:F31"/>
  <sheetViews>
    <sheetView workbookViewId="0">
      <pane xSplit="1" topLeftCell="B1" activePane="topRight" state="frozen"/>
      <selection activeCell="C24" sqref="C24"/>
      <selection pane="topRight" activeCell="C28" sqref="C28"/>
    </sheetView>
  </sheetViews>
  <sheetFormatPr defaultColWidth="8.85546875" defaultRowHeight="12.75" x14ac:dyDescent="0.2"/>
  <cols>
    <col min="1" max="1" width="2.140625" style="5" customWidth="1"/>
    <col min="2" max="2" width="6" style="5" customWidth="1"/>
    <col min="3" max="3" width="63.85546875" style="5" customWidth="1"/>
    <col min="4" max="4" width="17.28515625" style="5" customWidth="1"/>
    <col min="5" max="5" width="11.140625" style="5" customWidth="1"/>
    <col min="6" max="6" width="13.140625" style="5" customWidth="1"/>
    <col min="7" max="7" width="12.5703125" style="5" customWidth="1"/>
    <col min="8" max="8" width="10" style="5" bestFit="1" customWidth="1"/>
    <col min="9" max="9" width="22.140625" style="5" customWidth="1"/>
    <col min="10" max="10" width="0" style="5" hidden="1" customWidth="1"/>
    <col min="11" max="11" width="2.7109375" style="5" customWidth="1"/>
    <col min="12" max="16384" width="8.85546875" style="5"/>
  </cols>
  <sheetData>
    <row r="1" spans="2:6" ht="15.75" x14ac:dyDescent="0.25">
      <c r="B1" s="1"/>
      <c r="C1" s="2" t="s">
        <v>0</v>
      </c>
      <c r="D1" s="3"/>
      <c r="E1" s="4"/>
    </row>
    <row r="2" spans="2:6" ht="13.5" thickBot="1" x14ac:dyDescent="0.25">
      <c r="B2" s="6"/>
      <c r="C2" s="7"/>
      <c r="D2" s="7"/>
      <c r="E2" s="8"/>
    </row>
    <row r="3" spans="2:6" x14ac:dyDescent="0.2">
      <c r="B3" s="9">
        <v>1</v>
      </c>
      <c r="C3" s="10" t="s">
        <v>1</v>
      </c>
      <c r="D3" s="11">
        <v>251550945</v>
      </c>
      <c r="E3" s="12" t="s">
        <v>2</v>
      </c>
    </row>
    <row r="4" spans="2:6" x14ac:dyDescent="0.2">
      <c r="B4" s="13">
        <v>2</v>
      </c>
      <c r="C4" s="14" t="s">
        <v>3</v>
      </c>
      <c r="D4" s="15">
        <v>1096618320</v>
      </c>
      <c r="E4" s="16" t="s">
        <v>2</v>
      </c>
    </row>
    <row r="5" spans="2:6" ht="28.5" customHeight="1" x14ac:dyDescent="0.2">
      <c r="B5" s="13"/>
      <c r="C5" s="17" t="s">
        <v>33</v>
      </c>
      <c r="D5" s="15">
        <f>D4*0.05</f>
        <v>54830916</v>
      </c>
      <c r="E5" s="16" t="s">
        <v>2</v>
      </c>
    </row>
    <row r="6" spans="2:6" hidden="1" x14ac:dyDescent="0.2">
      <c r="B6" s="13"/>
      <c r="C6" s="18" t="s">
        <v>4</v>
      </c>
      <c r="D6" s="15">
        <f>(D4+D5)*0</f>
        <v>0</v>
      </c>
      <c r="E6" s="16" t="s">
        <v>2</v>
      </c>
      <c r="F6" s="19"/>
    </row>
    <row r="7" spans="2:6" x14ac:dyDescent="0.2">
      <c r="B7" s="13">
        <v>3</v>
      </c>
      <c r="C7" s="14" t="s">
        <v>5</v>
      </c>
      <c r="D7" s="20">
        <f>D8*3817.38</f>
        <v>116365317.07789801</v>
      </c>
      <c r="E7" s="16" t="s">
        <v>2</v>
      </c>
    </row>
    <row r="8" spans="2:6" x14ac:dyDescent="0.2">
      <c r="B8" s="21" t="s">
        <v>6</v>
      </c>
      <c r="C8" s="14" t="s">
        <v>7</v>
      </c>
      <c r="D8" s="22">
        <v>30483.0321</v>
      </c>
      <c r="E8" s="16" t="s">
        <v>8</v>
      </c>
    </row>
    <row r="9" spans="2:6" s="27" customFormat="1" ht="38.25" x14ac:dyDescent="0.2">
      <c r="B9" s="23" t="s">
        <v>9</v>
      </c>
      <c r="C9" s="24" t="s">
        <v>10</v>
      </c>
      <c r="D9" s="25">
        <v>517383.25400000002</v>
      </c>
      <c r="E9" s="26" t="s">
        <v>11</v>
      </c>
    </row>
    <row r="10" spans="2:6" s="27" customFormat="1" ht="28.5" customHeight="1" x14ac:dyDescent="0.2">
      <c r="B10" s="23" t="s">
        <v>12</v>
      </c>
      <c r="C10" s="24" t="s">
        <v>13</v>
      </c>
      <c r="D10" s="28">
        <v>169.417</v>
      </c>
      <c r="E10" s="26" t="s">
        <v>14</v>
      </c>
    </row>
    <row r="11" spans="2:6" s="27" customFormat="1" ht="38.25" x14ac:dyDescent="0.2">
      <c r="B11" s="23" t="s">
        <v>15</v>
      </c>
      <c r="C11" s="24" t="s">
        <v>35</v>
      </c>
      <c r="D11" s="25">
        <v>517383.25400000002</v>
      </c>
      <c r="E11" s="26" t="s">
        <v>11</v>
      </c>
    </row>
    <row r="12" spans="2:6" x14ac:dyDescent="0.2">
      <c r="B12" s="23" t="s">
        <v>34</v>
      </c>
      <c r="C12" s="14" t="s">
        <v>16</v>
      </c>
      <c r="D12" s="29">
        <v>1.25</v>
      </c>
      <c r="E12" s="16"/>
    </row>
    <row r="13" spans="2:6" x14ac:dyDescent="0.2">
      <c r="B13" s="13">
        <v>4</v>
      </c>
      <c r="C13" s="14" t="s">
        <v>17</v>
      </c>
      <c r="D13" s="15">
        <f>98090531+457740</f>
        <v>98548271</v>
      </c>
      <c r="E13" s="16" t="s">
        <v>2</v>
      </c>
    </row>
    <row r="14" spans="2:6" x14ac:dyDescent="0.2">
      <c r="B14" s="13">
        <v>5</v>
      </c>
      <c r="C14" s="14" t="s">
        <v>18</v>
      </c>
      <c r="D14" s="20">
        <f>ROUND(IF(D15&gt;0,($D$4+$D$5+$D$6+$D$7+$D$13)*D15,D16),0)</f>
        <v>0</v>
      </c>
      <c r="E14" s="16" t="s">
        <v>2</v>
      </c>
      <c r="F14" s="19"/>
    </row>
    <row r="15" spans="2:6" x14ac:dyDescent="0.2">
      <c r="B15" s="30"/>
      <c r="C15" s="31" t="s">
        <v>19</v>
      </c>
      <c r="D15" s="32">
        <v>0</v>
      </c>
      <c r="E15" s="33" t="s">
        <v>20</v>
      </c>
    </row>
    <row r="16" spans="2:6" x14ac:dyDescent="0.2">
      <c r="B16" s="30"/>
      <c r="C16" s="31" t="s">
        <v>21</v>
      </c>
      <c r="D16" s="29"/>
      <c r="E16" s="16" t="s">
        <v>2</v>
      </c>
    </row>
    <row r="17" spans="2:5" x14ac:dyDescent="0.2">
      <c r="B17" s="13">
        <v>6</v>
      </c>
      <c r="C17" s="14" t="s">
        <v>22</v>
      </c>
      <c r="D17" s="20">
        <f>ROUND(IF(D18&gt;0,($D$4+$D$5+$D$6+$D$7+$D$13+D14)*D18,D19),0)</f>
        <v>360993058</v>
      </c>
      <c r="E17" s="16" t="s">
        <v>2</v>
      </c>
    </row>
    <row r="18" spans="2:5" x14ac:dyDescent="0.2">
      <c r="B18" s="13"/>
      <c r="C18" s="31" t="s">
        <v>19</v>
      </c>
      <c r="D18" s="32">
        <v>0.26419999999999999</v>
      </c>
      <c r="E18" s="33" t="s">
        <v>20</v>
      </c>
    </row>
    <row r="19" spans="2:5" x14ac:dyDescent="0.2">
      <c r="B19" s="13"/>
      <c r="C19" s="31" t="s">
        <v>21</v>
      </c>
      <c r="D19" s="29"/>
      <c r="E19" s="16" t="s">
        <v>2</v>
      </c>
    </row>
    <row r="20" spans="2:5" x14ac:dyDescent="0.2">
      <c r="B20" s="13">
        <v>7</v>
      </c>
      <c r="C20" s="14" t="s">
        <v>23</v>
      </c>
      <c r="D20" s="20" t="e">
        <f>ROUND(IF(D21&gt;0,(D3+$D$4+$D$5+$D$6+#REF!+$D$7+$D$13+$D$14+D17)*D21,D22),0)</f>
        <v>#REF!</v>
      </c>
      <c r="E20" s="16" t="s">
        <v>2</v>
      </c>
    </row>
    <row r="21" spans="2:5" x14ac:dyDescent="0.2">
      <c r="B21" s="34"/>
      <c r="C21" s="31" t="s">
        <v>19</v>
      </c>
      <c r="D21" s="35">
        <v>3.2000000000000002E-3</v>
      </c>
      <c r="E21" s="36" t="s">
        <v>20</v>
      </c>
    </row>
    <row r="22" spans="2:5" x14ac:dyDescent="0.2">
      <c r="B22" s="34"/>
      <c r="C22" s="31" t="s">
        <v>21</v>
      </c>
      <c r="D22" s="37"/>
      <c r="E22" s="38" t="s">
        <v>2</v>
      </c>
    </row>
    <row r="23" spans="2:5" x14ac:dyDescent="0.2">
      <c r="B23" s="34"/>
      <c r="C23" s="39" t="s">
        <v>24</v>
      </c>
      <c r="D23" s="40" t="e">
        <f>D3+D4+D5+#REF!+D7+D13+D14+D17+D20</f>
        <v>#REF!</v>
      </c>
      <c r="E23" s="38" t="s">
        <v>2</v>
      </c>
    </row>
    <row r="24" spans="2:5" x14ac:dyDescent="0.2">
      <c r="B24" s="34">
        <v>8</v>
      </c>
      <c r="C24" s="18" t="s">
        <v>25</v>
      </c>
      <c r="D24" s="41" t="e">
        <f>(D3+D4+D7+D13+D14+D20+D5+D6+#REF!+D17)*0.02</f>
        <v>#REF!</v>
      </c>
      <c r="E24" s="38" t="s">
        <v>2</v>
      </c>
    </row>
    <row r="25" spans="2:5" x14ac:dyDescent="0.2">
      <c r="B25" s="34">
        <v>9</v>
      </c>
      <c r="C25" s="18" t="s">
        <v>26</v>
      </c>
      <c r="D25" s="41">
        <f>D3*0</f>
        <v>0</v>
      </c>
      <c r="E25" s="38" t="s">
        <v>2</v>
      </c>
    </row>
    <row r="26" spans="2:5" x14ac:dyDescent="0.2">
      <c r="B26" s="34"/>
      <c r="C26" s="18" t="s">
        <v>27</v>
      </c>
      <c r="D26" s="42" t="e">
        <f>ROUND((D4+D7+D13+D14+D20+D5+D6+D24+D3+#REF!+D17+D25),0)/1000</f>
        <v>#REF!</v>
      </c>
      <c r="E26" s="38" t="s">
        <v>28</v>
      </c>
    </row>
    <row r="27" spans="2:5" x14ac:dyDescent="0.2">
      <c r="B27" s="43"/>
      <c r="C27" s="14" t="s">
        <v>29</v>
      </c>
      <c r="D27" s="44" t="e">
        <f>D26*0.2</f>
        <v>#REF!</v>
      </c>
      <c r="E27" s="16" t="s">
        <v>28</v>
      </c>
    </row>
    <row r="28" spans="2:5" ht="13.5" thickBot="1" x14ac:dyDescent="0.25">
      <c r="B28" s="45"/>
      <c r="C28" s="46" t="s">
        <v>30</v>
      </c>
      <c r="D28" s="47" t="e">
        <f>SUM(D26:D27)</f>
        <v>#REF!</v>
      </c>
      <c r="E28" s="48" t="s">
        <v>28</v>
      </c>
    </row>
    <row r="29" spans="2:5" x14ac:dyDescent="0.2">
      <c r="D29" s="49"/>
    </row>
    <row r="30" spans="2:5" x14ac:dyDescent="0.2">
      <c r="C30" s="50"/>
    </row>
    <row r="31" spans="2:5" x14ac:dyDescent="0.2">
      <c r="C31" s="50"/>
    </row>
  </sheetData>
  <phoneticPr fontId="6" type="noConversion"/>
  <pageMargins left="0.27" right="0.19685039370078741" top="0.74" bottom="0.98425196850393704" header="0.59" footer="0.51181102362204722"/>
  <pageSetup paperSize="8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view="pageBreakPreview" zoomScale="115" zoomScaleNormal="115" zoomScaleSheetLayoutView="115" workbookViewId="0">
      <selection activeCell="B14" sqref="B14"/>
    </sheetView>
  </sheetViews>
  <sheetFormatPr defaultRowHeight="16.5" x14ac:dyDescent="0.3"/>
  <cols>
    <col min="1" max="1" width="7.7109375" style="110" customWidth="1"/>
    <col min="2" max="2" width="62.42578125" style="110" customWidth="1"/>
    <col min="3" max="3" width="20.5703125" style="110" customWidth="1"/>
    <col min="4" max="4" width="16.85546875" style="110" customWidth="1"/>
    <col min="5" max="5" width="19.7109375" style="110" bestFit="1" customWidth="1"/>
    <col min="6" max="16384" width="9.140625" style="110"/>
  </cols>
  <sheetData>
    <row r="1" spans="1:7" x14ac:dyDescent="0.3">
      <c r="C1" s="123"/>
    </row>
    <row r="2" spans="1:7" ht="16.5" customHeight="1" x14ac:dyDescent="0.3">
      <c r="A2" s="155" t="s">
        <v>156</v>
      </c>
      <c r="B2" s="155"/>
      <c r="C2" s="155"/>
    </row>
    <row r="3" spans="1:7" ht="18" x14ac:dyDescent="0.3">
      <c r="A3" s="155"/>
      <c r="B3" s="155"/>
      <c r="C3" s="155"/>
      <c r="D3" s="122"/>
      <c r="E3" s="122"/>
      <c r="F3" s="122"/>
      <c r="G3" s="122"/>
    </row>
    <row r="4" spans="1:7" x14ac:dyDescent="0.3">
      <c r="A4" s="156" t="s">
        <v>162</v>
      </c>
      <c r="B4" s="156"/>
      <c r="C4" s="156"/>
    </row>
    <row r="5" spans="1:7" ht="54" customHeight="1" x14ac:dyDescent="0.3">
      <c r="A5" s="156"/>
      <c r="B5" s="156"/>
      <c r="C5" s="156"/>
      <c r="D5" s="122"/>
      <c r="E5" s="122"/>
      <c r="F5" s="122"/>
      <c r="G5" s="122"/>
    </row>
    <row r="6" spans="1:7" x14ac:dyDescent="0.3">
      <c r="B6" s="121"/>
      <c r="C6" s="121"/>
    </row>
    <row r="7" spans="1:7" x14ac:dyDescent="0.3">
      <c r="A7" s="157" t="s">
        <v>31</v>
      </c>
      <c r="B7" s="160" t="s">
        <v>32</v>
      </c>
      <c r="C7" s="163" t="s">
        <v>149</v>
      </c>
    </row>
    <row r="8" spans="1:7" x14ac:dyDescent="0.3">
      <c r="A8" s="158"/>
      <c r="B8" s="161"/>
      <c r="C8" s="163"/>
    </row>
    <row r="9" spans="1:7" ht="19.5" customHeight="1" x14ac:dyDescent="0.3">
      <c r="A9" s="159"/>
      <c r="B9" s="162"/>
      <c r="C9" s="163"/>
    </row>
    <row r="10" spans="1:7" x14ac:dyDescent="0.3">
      <c r="A10" s="120">
        <v>1</v>
      </c>
      <c r="B10" s="119">
        <v>2</v>
      </c>
      <c r="C10" s="118">
        <v>3</v>
      </c>
    </row>
    <row r="11" spans="1:7" x14ac:dyDescent="0.3">
      <c r="A11" s="116"/>
      <c r="B11" s="116"/>
      <c r="C11" s="116"/>
    </row>
    <row r="12" spans="1:7" x14ac:dyDescent="0.3">
      <c r="A12" s="117"/>
      <c r="B12" s="117" t="s">
        <v>148</v>
      </c>
      <c r="C12" s="116"/>
    </row>
    <row r="13" spans="1:7" x14ac:dyDescent="0.3">
      <c r="A13" s="115">
        <v>1</v>
      </c>
      <c r="B13" s="114" t="str">
        <f>"Затраты на основную заработную плату "&amp;'По объектная '!L4&amp;" сум"</f>
        <v>Затраты на основную заработную плату 24783 сум</v>
      </c>
      <c r="C13" s="126"/>
    </row>
    <row r="14" spans="1:7" x14ac:dyDescent="0.3">
      <c r="A14" s="115">
        <v>2</v>
      </c>
      <c r="B14" s="114" t="str">
        <f>"Начисление на социальное страхование 12%"</f>
        <v>Начисление на социальное страхование 12%</v>
      </c>
      <c r="C14" s="126"/>
    </row>
    <row r="15" spans="1:7" x14ac:dyDescent="0.3">
      <c r="A15" s="115">
        <f>A13+1</f>
        <v>2</v>
      </c>
      <c r="B15" s="114" t="s">
        <v>147</v>
      </c>
      <c r="C15" s="126"/>
    </row>
    <row r="16" spans="1:7" x14ac:dyDescent="0.3">
      <c r="A16" s="115">
        <f t="shared" ref="A16:A31" si="0">A15+1</f>
        <v>3</v>
      </c>
      <c r="B16" s="114" t="s">
        <v>146</v>
      </c>
      <c r="C16" s="126"/>
    </row>
    <row r="17" spans="1:5" x14ac:dyDescent="0.3">
      <c r="A17" s="115">
        <f t="shared" si="0"/>
        <v>4</v>
      </c>
      <c r="B17" s="114" t="str">
        <f>"Транспортные расходы на материалы "&amp;'По объектная '!J4*100&amp;"%"</f>
        <v>Транспортные расходы на материалы 0%</v>
      </c>
      <c r="C17" s="126"/>
    </row>
    <row r="18" spans="1:5" x14ac:dyDescent="0.3">
      <c r="A18" s="115">
        <f t="shared" si="0"/>
        <v>5</v>
      </c>
      <c r="B18" s="114" t="s">
        <v>42</v>
      </c>
      <c r="C18" s="126"/>
    </row>
    <row r="19" spans="1:5" x14ac:dyDescent="0.3">
      <c r="A19" s="115">
        <f t="shared" si="0"/>
        <v>6</v>
      </c>
      <c r="B19" s="114" t="str">
        <f>"Транспортные расходы на кабельную продукцию "&amp;'По объектная '!K4*100&amp;"%"</f>
        <v>Транспортные расходы на кабельную продукцию 0%</v>
      </c>
      <c r="C19" s="126"/>
    </row>
    <row r="20" spans="1:5" x14ac:dyDescent="0.3">
      <c r="A20" s="115">
        <f>A19+1</f>
        <v>7</v>
      </c>
      <c r="B20" s="113" t="s">
        <v>144</v>
      </c>
      <c r="C20" s="128"/>
    </row>
    <row r="21" spans="1:5" x14ac:dyDescent="0.3">
      <c r="A21" s="115">
        <f t="shared" si="0"/>
        <v>8</v>
      </c>
      <c r="B21" s="114" t="str">
        <f>"Прочие затраты и расходы подрядчика "&amp;'По объектная '!O4*100&amp;"%"</f>
        <v>Прочие затраты и расходы подрядчика 17%</v>
      </c>
      <c r="C21" s="127"/>
    </row>
    <row r="22" spans="1:5" x14ac:dyDescent="0.3">
      <c r="A22" s="115">
        <f t="shared" si="0"/>
        <v>9</v>
      </c>
      <c r="B22" s="113" t="s">
        <v>139</v>
      </c>
      <c r="C22" s="129"/>
    </row>
    <row r="23" spans="1:5" x14ac:dyDescent="0.3">
      <c r="A23" s="115">
        <f t="shared" si="0"/>
        <v>10</v>
      </c>
      <c r="B23" s="114" t="s">
        <v>145</v>
      </c>
      <c r="C23" s="127"/>
    </row>
    <row r="24" spans="1:5" x14ac:dyDescent="0.3">
      <c r="A24" s="115">
        <f t="shared" si="0"/>
        <v>11</v>
      </c>
      <c r="B24" s="114" t="str">
        <f>"Транспортные расходы на оборудование "&amp;'По объектная '!I4*100&amp;"%"</f>
        <v>Транспортные расходы на оборудование 2%</v>
      </c>
      <c r="C24" s="127"/>
    </row>
    <row r="25" spans="1:5" x14ac:dyDescent="0.3">
      <c r="A25" s="115">
        <f t="shared" si="0"/>
        <v>12</v>
      </c>
      <c r="B25" s="113" t="s">
        <v>139</v>
      </c>
      <c r="C25" s="128"/>
    </row>
    <row r="26" spans="1:5" x14ac:dyDescent="0.3">
      <c r="A26" s="115">
        <f t="shared" si="0"/>
        <v>13</v>
      </c>
      <c r="B26" s="114" t="s">
        <v>143</v>
      </c>
      <c r="C26" s="127"/>
    </row>
    <row r="27" spans="1:5" x14ac:dyDescent="0.3">
      <c r="A27" s="115">
        <f t="shared" si="0"/>
        <v>14</v>
      </c>
      <c r="B27" s="114" t="s">
        <v>142</v>
      </c>
      <c r="C27" s="127"/>
    </row>
    <row r="28" spans="1:5" x14ac:dyDescent="0.3">
      <c r="A28" s="115">
        <f t="shared" si="0"/>
        <v>15</v>
      </c>
      <c r="B28" s="114" t="s">
        <v>141</v>
      </c>
      <c r="C28" s="127"/>
    </row>
    <row r="29" spans="1:5" x14ac:dyDescent="0.3">
      <c r="A29" s="115">
        <f t="shared" si="0"/>
        <v>16</v>
      </c>
      <c r="B29" s="113" t="s">
        <v>157</v>
      </c>
      <c r="C29" s="129"/>
    </row>
    <row r="30" spans="1:5" x14ac:dyDescent="0.3">
      <c r="A30" s="115">
        <f t="shared" si="0"/>
        <v>17</v>
      </c>
      <c r="B30" s="114" t="str">
        <f>"НДС "&amp;'По объектная '!S4*100&amp;"%"</f>
        <v>НДС 12%</v>
      </c>
      <c r="C30" s="127"/>
      <c r="E30" s="138"/>
    </row>
    <row r="31" spans="1:5" x14ac:dyDescent="0.3">
      <c r="A31" s="115">
        <f t="shared" si="0"/>
        <v>18</v>
      </c>
      <c r="B31" s="113" t="s">
        <v>158</v>
      </c>
      <c r="C31" s="129"/>
      <c r="D31" s="112"/>
      <c r="E31" s="111"/>
    </row>
  </sheetData>
  <mergeCells count="5">
    <mergeCell ref="A2:C3"/>
    <mergeCell ref="A4:C5"/>
    <mergeCell ref="A7:A9"/>
    <mergeCell ref="B7:B9"/>
    <mergeCell ref="C7:C9"/>
  </mergeCells>
  <printOptions horizontalCentered="1"/>
  <pageMargins left="0.78740157480314965" right="0.39370078740157483" top="0.78740157480314965" bottom="0.78740157480314965" header="0" footer="0"/>
  <pageSetup paperSize="9" fitToHeight="1000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121"/>
  <sheetViews>
    <sheetView topLeftCell="A40" zoomScaleSheetLayoutView="100" workbookViewId="0">
      <selection activeCell="E63" sqref="E63"/>
    </sheetView>
  </sheetViews>
  <sheetFormatPr defaultRowHeight="12.75" x14ac:dyDescent="0.2"/>
  <cols>
    <col min="1" max="1" width="3.28515625" customWidth="1"/>
    <col min="3" max="3" width="18" customWidth="1"/>
    <col min="5" max="5" width="9.5703125" customWidth="1"/>
    <col min="6" max="6" width="8.28515625" customWidth="1"/>
    <col min="7" max="7" width="7.85546875" customWidth="1"/>
    <col min="8" max="8" width="12" customWidth="1"/>
    <col min="9" max="9" width="11.85546875" customWidth="1"/>
    <col min="10" max="10" width="3.7109375" customWidth="1"/>
  </cols>
  <sheetData>
    <row r="1" spans="1:12" s="51" customFormat="1" x14ac:dyDescent="0.2">
      <c r="A1" s="51" t="s">
        <v>36</v>
      </c>
      <c r="D1" s="99" t="str">
        <f>'По объектная '!H11</f>
        <v>Б.Муминов</v>
      </c>
      <c r="L1" s="133"/>
    </row>
    <row r="2" spans="1:12" s="51" customFormat="1" x14ac:dyDescent="0.2">
      <c r="A2" s="51" t="s">
        <v>37</v>
      </c>
      <c r="D2" s="52">
        <f>'По объектная '!D6</f>
        <v>691.84271639999997</v>
      </c>
      <c r="E2" s="51" t="s">
        <v>38</v>
      </c>
    </row>
    <row r="3" spans="1:12" s="51" customFormat="1" x14ac:dyDescent="0.2">
      <c r="A3" s="51" t="s">
        <v>39</v>
      </c>
      <c r="D3" s="53"/>
      <c r="E3" s="51" t="s">
        <v>40</v>
      </c>
    </row>
    <row r="4" spans="1:12" s="51" customFormat="1" x14ac:dyDescent="0.2">
      <c r="A4" s="51" t="s">
        <v>39</v>
      </c>
      <c r="D4" s="132">
        <f>F4/1000</f>
        <v>119582.51563600001</v>
      </c>
      <c r="E4" s="51" t="s">
        <v>2</v>
      </c>
      <c r="F4" s="52">
        <f>'По объектная '!E6</f>
        <v>119582515.63600001</v>
      </c>
    </row>
    <row r="5" spans="1:12" s="51" customFormat="1" x14ac:dyDescent="0.2">
      <c r="A5" s="51" t="s">
        <v>41</v>
      </c>
      <c r="D5" s="132">
        <f>F5/1000</f>
        <v>1038438.113601</v>
      </c>
      <c r="E5" s="51" t="s">
        <v>2</v>
      </c>
      <c r="F5" s="52">
        <f>'По объектная '!F6</f>
        <v>1038438113.6010001</v>
      </c>
    </row>
    <row r="6" spans="1:12" s="51" customFormat="1" x14ac:dyDescent="0.2">
      <c r="A6" s="51" t="s">
        <v>42</v>
      </c>
      <c r="D6" s="132">
        <f>F6/1000</f>
        <v>0</v>
      </c>
      <c r="E6" s="51" t="s">
        <v>2</v>
      </c>
      <c r="F6" s="52">
        <f>'По объектная '!G6</f>
        <v>0</v>
      </c>
    </row>
    <row r="7" spans="1:12" s="51" customFormat="1" x14ac:dyDescent="0.2">
      <c r="A7" s="51" t="s">
        <v>43</v>
      </c>
      <c r="D7" s="132">
        <f>F7/1000</f>
        <v>4340</v>
      </c>
      <c r="E7" s="51" t="s">
        <v>2</v>
      </c>
      <c r="F7" s="52">
        <f>'По объектная '!H6</f>
        <v>4340000</v>
      </c>
    </row>
    <row r="8" spans="1:12" s="51" customFormat="1" x14ac:dyDescent="0.2">
      <c r="A8" s="68" t="s">
        <v>119</v>
      </c>
      <c r="D8" s="55">
        <f>'По объектная '!J4</f>
        <v>0</v>
      </c>
    </row>
    <row r="9" spans="1:12" s="51" customFormat="1" x14ac:dyDescent="0.2">
      <c r="A9" s="130" t="s">
        <v>154</v>
      </c>
      <c r="D9" s="131">
        <f>'По объектная '!K4</f>
        <v>0</v>
      </c>
    </row>
    <row r="10" spans="1:12" s="51" customFormat="1" x14ac:dyDescent="0.2">
      <c r="A10" s="68" t="s">
        <v>120</v>
      </c>
      <c r="D10" s="55">
        <f>'По объектная '!I4</f>
        <v>0.02</v>
      </c>
    </row>
    <row r="11" spans="1:12" s="51" customFormat="1" x14ac:dyDescent="0.2">
      <c r="A11" s="51" t="s">
        <v>44</v>
      </c>
      <c r="D11" s="54">
        <f>F11/1000</f>
        <v>0</v>
      </c>
      <c r="F11" s="52"/>
    </row>
    <row r="12" spans="1:12" s="51" customFormat="1" x14ac:dyDescent="0.2">
      <c r="A12" s="51" t="s">
        <v>45</v>
      </c>
    </row>
    <row r="13" spans="1:12" ht="15.75" x14ac:dyDescent="0.25">
      <c r="B13" s="56" t="s">
        <v>46</v>
      </c>
      <c r="C13" s="57"/>
      <c r="D13" s="58"/>
      <c r="E13" s="58"/>
      <c r="F13" s="58"/>
      <c r="G13" s="58"/>
      <c r="H13" s="58"/>
    </row>
    <row r="14" spans="1:12" ht="15" x14ac:dyDescent="0.25">
      <c r="B14" s="59"/>
      <c r="C14" s="60"/>
      <c r="D14" s="59"/>
      <c r="E14" s="58"/>
      <c r="F14" s="58"/>
      <c r="G14" s="58"/>
      <c r="H14" s="58"/>
    </row>
    <row r="15" spans="1:12" ht="15.75" customHeight="1" x14ac:dyDescent="0.25">
      <c r="A15" s="166" t="s">
        <v>47</v>
      </c>
      <c r="B15" s="166"/>
      <c r="C15" s="166"/>
      <c r="D15" s="166"/>
      <c r="E15" s="166"/>
      <c r="F15" s="166"/>
      <c r="G15" s="166"/>
      <c r="H15" s="166"/>
      <c r="I15" s="166"/>
    </row>
    <row r="16" spans="1:12" ht="15.75" customHeight="1" x14ac:dyDescent="0.25">
      <c r="A16" s="166"/>
      <c r="B16" s="166"/>
      <c r="C16" s="166"/>
      <c r="D16" s="166"/>
      <c r="E16" s="166"/>
      <c r="F16" s="166"/>
      <c r="G16" s="166"/>
      <c r="H16" s="166"/>
      <c r="I16" s="166"/>
    </row>
    <row r="17" spans="2:9" ht="15.75" customHeight="1" x14ac:dyDescent="0.25">
      <c r="B17" s="61"/>
      <c r="C17" s="166" t="s">
        <v>48</v>
      </c>
      <c r="D17" s="166"/>
      <c r="E17" s="166"/>
      <c r="F17" s="166"/>
      <c r="G17" s="166"/>
      <c r="H17" s="166"/>
    </row>
    <row r="18" spans="2:9" x14ac:dyDescent="0.2">
      <c r="B18" t="s">
        <v>49</v>
      </c>
    </row>
    <row r="19" spans="2:9" x14ac:dyDescent="0.2">
      <c r="B19" s="167" t="s">
        <v>50</v>
      </c>
      <c r="C19" s="167"/>
      <c r="D19" s="167"/>
      <c r="E19" s="167"/>
      <c r="F19" s="167"/>
      <c r="G19" s="167"/>
      <c r="H19" s="167"/>
      <c r="I19" s="167"/>
    </row>
    <row r="20" spans="2:9" x14ac:dyDescent="0.2">
      <c r="B20" s="167" t="s">
        <v>51</v>
      </c>
      <c r="C20" s="167"/>
      <c r="D20" s="167"/>
      <c r="E20" s="167"/>
      <c r="F20" s="167"/>
      <c r="G20" s="167"/>
      <c r="H20" s="167"/>
      <c r="I20" s="167"/>
    </row>
    <row r="21" spans="2:9" x14ac:dyDescent="0.2">
      <c r="B21" s="167" t="s">
        <v>52</v>
      </c>
      <c r="C21" s="167"/>
      <c r="D21" s="167"/>
      <c r="E21" s="167"/>
      <c r="F21" s="167"/>
      <c r="G21" s="167"/>
      <c r="H21" s="167"/>
      <c r="I21" s="167"/>
    </row>
    <row r="22" spans="2:9" x14ac:dyDescent="0.2">
      <c r="B22" s="167" t="s">
        <v>53</v>
      </c>
      <c r="C22" s="167"/>
      <c r="D22" s="167"/>
      <c r="E22" s="167"/>
      <c r="F22" s="167"/>
      <c r="G22" s="167"/>
      <c r="H22" s="167"/>
      <c r="I22" s="167"/>
    </row>
    <row r="23" spans="2:9" x14ac:dyDescent="0.2">
      <c r="B23" t="s">
        <v>54</v>
      </c>
    </row>
    <row r="24" spans="2:9" x14ac:dyDescent="0.2">
      <c r="B24" s="167" t="s">
        <v>55</v>
      </c>
      <c r="C24" s="167"/>
      <c r="D24" s="167"/>
      <c r="E24" s="167"/>
      <c r="F24" s="167"/>
      <c r="G24" s="167"/>
      <c r="H24" s="167"/>
      <c r="I24" s="167"/>
    </row>
    <row r="26" spans="2:9" x14ac:dyDescent="0.2">
      <c r="B26" s="164" t="s">
        <v>117</v>
      </c>
      <c r="C26" s="164"/>
      <c r="D26" s="164"/>
      <c r="E26" s="164"/>
      <c r="F26" s="164"/>
      <c r="G26" s="164"/>
    </row>
    <row r="28" spans="2:9" x14ac:dyDescent="0.2">
      <c r="B28" s="169" t="s">
        <v>56</v>
      </c>
      <c r="C28" s="167"/>
      <c r="D28" s="167"/>
      <c r="E28" s="167"/>
      <c r="F28" s="167"/>
      <c r="G28" s="167"/>
      <c r="H28" s="167"/>
      <c r="I28" s="167"/>
    </row>
    <row r="29" spans="2:9" x14ac:dyDescent="0.2">
      <c r="B29" s="169" t="s">
        <v>57</v>
      </c>
      <c r="C29" s="169"/>
      <c r="D29" s="169"/>
      <c r="E29" s="169"/>
      <c r="F29" s="169"/>
      <c r="G29" s="169"/>
      <c r="H29" s="169"/>
      <c r="I29" s="169"/>
    </row>
    <row r="30" spans="2:9" x14ac:dyDescent="0.2">
      <c r="B30" s="63" t="s">
        <v>58</v>
      </c>
    </row>
    <row r="31" spans="2:9" x14ac:dyDescent="0.2">
      <c r="B31" s="63" t="s">
        <v>59</v>
      </c>
    </row>
    <row r="32" spans="2:9" x14ac:dyDescent="0.2">
      <c r="B32" s="63" t="s">
        <v>60</v>
      </c>
    </row>
    <row r="33" spans="2:9" x14ac:dyDescent="0.2">
      <c r="B33" s="63" t="s">
        <v>61</v>
      </c>
    </row>
    <row r="34" spans="2:9" x14ac:dyDescent="0.2">
      <c r="B34" s="63" t="s">
        <v>62</v>
      </c>
    </row>
    <row r="35" spans="2:9" x14ac:dyDescent="0.2">
      <c r="B35" s="63" t="s">
        <v>63</v>
      </c>
    </row>
    <row r="37" spans="2:9" x14ac:dyDescent="0.2">
      <c r="B37" s="63" t="s">
        <v>64</v>
      </c>
    </row>
    <row r="39" spans="2:9" x14ac:dyDescent="0.2">
      <c r="B39" t="s">
        <v>65</v>
      </c>
    </row>
    <row r="40" spans="2:9" x14ac:dyDescent="0.2">
      <c r="B40" s="167" t="s">
        <v>66</v>
      </c>
      <c r="C40" s="167"/>
      <c r="D40" s="167"/>
      <c r="E40" s="167"/>
      <c r="F40" s="167"/>
      <c r="G40" s="167"/>
      <c r="H40" s="167"/>
      <c r="I40" s="167"/>
    </row>
    <row r="41" spans="2:9" x14ac:dyDescent="0.2">
      <c r="B41" t="s">
        <v>67</v>
      </c>
    </row>
    <row r="43" spans="2:9" x14ac:dyDescent="0.2">
      <c r="B43" s="164" t="s">
        <v>68</v>
      </c>
      <c r="C43" s="164"/>
      <c r="D43" s="164"/>
      <c r="E43" s="164"/>
      <c r="F43" s="164"/>
    </row>
    <row r="44" spans="2:9" x14ac:dyDescent="0.2">
      <c r="B44" t="s">
        <v>69</v>
      </c>
    </row>
    <row r="45" spans="2:9" x14ac:dyDescent="0.2">
      <c r="B45" s="63" t="s">
        <v>70</v>
      </c>
    </row>
    <row r="46" spans="2:9" x14ac:dyDescent="0.2">
      <c r="B46" s="63" t="s">
        <v>71</v>
      </c>
    </row>
    <row r="47" spans="2:9" x14ac:dyDescent="0.2">
      <c r="B47" t="s">
        <v>72</v>
      </c>
    </row>
    <row r="48" spans="2:9" x14ac:dyDescent="0.2">
      <c r="B48" s="63" t="s">
        <v>73</v>
      </c>
    </row>
    <row r="49" spans="2:9" x14ac:dyDescent="0.2">
      <c r="B49" t="s">
        <v>74</v>
      </c>
    </row>
    <row r="51" spans="2:9" x14ac:dyDescent="0.2">
      <c r="B51" s="164" t="s">
        <v>75</v>
      </c>
      <c r="C51" s="164"/>
      <c r="D51" s="164"/>
      <c r="E51" s="164"/>
      <c r="F51" s="164"/>
    </row>
    <row r="52" spans="2:9" x14ac:dyDescent="0.2">
      <c r="B52" t="s">
        <v>69</v>
      </c>
    </row>
    <row r="53" spans="2:9" x14ac:dyDescent="0.2">
      <c r="B53" s="63" t="s">
        <v>76</v>
      </c>
    </row>
    <row r="54" spans="2:9" x14ac:dyDescent="0.2">
      <c r="B54" s="63" t="s">
        <v>77</v>
      </c>
    </row>
    <row r="55" spans="2:9" x14ac:dyDescent="0.2">
      <c r="B55" t="s">
        <v>78</v>
      </c>
    </row>
    <row r="56" spans="2:9" x14ac:dyDescent="0.2">
      <c r="B56" t="s">
        <v>121</v>
      </c>
    </row>
    <row r="57" spans="2:9" x14ac:dyDescent="0.2">
      <c r="B57" s="98" t="str">
        <f>"сог. каталог 2026 г за 2 квартал "&amp;'По объектная '!L4&amp;" сум чел/час"</f>
        <v>сог. каталог 2026 г за 2 квартал 24783 сум чел/час</v>
      </c>
    </row>
    <row r="58" spans="2:9" x14ac:dyDescent="0.2">
      <c r="B58" s="167" t="s">
        <v>79</v>
      </c>
      <c r="C58" s="167"/>
      <c r="D58" s="167"/>
      <c r="E58" s="167"/>
      <c r="F58" s="167"/>
      <c r="G58" s="167"/>
      <c r="H58" s="167"/>
      <c r="I58" s="167"/>
    </row>
    <row r="59" spans="2:9" x14ac:dyDescent="0.2">
      <c r="B59" t="s">
        <v>80</v>
      </c>
    </row>
    <row r="60" spans="2:9" x14ac:dyDescent="0.2">
      <c r="B60" t="s">
        <v>81</v>
      </c>
      <c r="E60" s="64" t="s">
        <v>49</v>
      </c>
      <c r="F60" s="64">
        <v>0.12</v>
      </c>
    </row>
    <row r="61" spans="2:9" x14ac:dyDescent="0.2">
      <c r="B61" s="63" t="s">
        <v>82</v>
      </c>
    </row>
    <row r="62" spans="2:9" x14ac:dyDescent="0.2">
      <c r="B62" s="63"/>
    </row>
    <row r="63" spans="2:9" x14ac:dyDescent="0.2">
      <c r="B63" t="s">
        <v>83</v>
      </c>
    </row>
    <row r="64" spans="2:9" x14ac:dyDescent="0.2">
      <c r="B64" t="s">
        <v>84</v>
      </c>
    </row>
    <row r="65" spans="2:4" x14ac:dyDescent="0.2">
      <c r="B65" t="s">
        <v>85</v>
      </c>
    </row>
    <row r="66" spans="2:4" x14ac:dyDescent="0.2">
      <c r="B66" t="s">
        <v>86</v>
      </c>
    </row>
    <row r="68" spans="2:4" x14ac:dyDescent="0.2">
      <c r="C68" s="63" t="s">
        <v>87</v>
      </c>
      <c r="D68" s="63"/>
    </row>
    <row r="69" spans="2:4" x14ac:dyDescent="0.2">
      <c r="C69" s="63"/>
      <c r="D69" s="63"/>
    </row>
    <row r="70" spans="2:4" x14ac:dyDescent="0.2">
      <c r="B70" t="s">
        <v>69</v>
      </c>
    </row>
    <row r="71" spans="2:4" x14ac:dyDescent="0.2">
      <c r="B71" s="63" t="s">
        <v>88</v>
      </c>
    </row>
    <row r="72" spans="2:4" x14ac:dyDescent="0.2">
      <c r="B72" s="65" t="s">
        <v>89</v>
      </c>
    </row>
    <row r="74" spans="2:4" x14ac:dyDescent="0.2">
      <c r="B74" t="s">
        <v>90</v>
      </c>
    </row>
    <row r="75" spans="2:4" x14ac:dyDescent="0.2">
      <c r="B75" t="s">
        <v>91</v>
      </c>
    </row>
    <row r="76" spans="2:4" x14ac:dyDescent="0.2">
      <c r="C76" s="66"/>
    </row>
    <row r="77" spans="2:4" x14ac:dyDescent="0.2">
      <c r="B77" s="63" t="s">
        <v>92</v>
      </c>
    </row>
    <row r="78" spans="2:4" x14ac:dyDescent="0.2">
      <c r="B78" s="63"/>
      <c r="D78" s="63"/>
    </row>
    <row r="79" spans="2:4" x14ac:dyDescent="0.2">
      <c r="B79" t="s">
        <v>93</v>
      </c>
    </row>
    <row r="80" spans="2:4" x14ac:dyDescent="0.2">
      <c r="B80" t="s">
        <v>94</v>
      </c>
    </row>
    <row r="81" spans="2:5" x14ac:dyDescent="0.2">
      <c r="B81" t="s">
        <v>95</v>
      </c>
    </row>
    <row r="82" spans="2:5" x14ac:dyDescent="0.2">
      <c r="B82" t="s">
        <v>96</v>
      </c>
    </row>
    <row r="83" spans="2:5" x14ac:dyDescent="0.2">
      <c r="B83" t="s">
        <v>97</v>
      </c>
    </row>
    <row r="84" spans="2:5" x14ac:dyDescent="0.2">
      <c r="B84" s="164" t="s">
        <v>98</v>
      </c>
      <c r="C84" s="168"/>
      <c r="D84" s="168"/>
      <c r="E84" s="168"/>
    </row>
    <row r="85" spans="2:5" x14ac:dyDescent="0.2">
      <c r="B85" s="63" t="s">
        <v>99</v>
      </c>
    </row>
    <row r="86" spans="2:5" x14ac:dyDescent="0.2">
      <c r="B86" s="63"/>
    </row>
    <row r="87" spans="2:5" x14ac:dyDescent="0.2">
      <c r="B87" t="s">
        <v>118</v>
      </c>
    </row>
    <row r="88" spans="2:5" x14ac:dyDescent="0.2">
      <c r="B88" t="s">
        <v>69</v>
      </c>
    </row>
    <row r="89" spans="2:5" x14ac:dyDescent="0.2">
      <c r="B89" s="63" t="s">
        <v>100</v>
      </c>
    </row>
    <row r="90" spans="2:5" x14ac:dyDescent="0.2">
      <c r="B90" t="s">
        <v>101</v>
      </c>
    </row>
    <row r="92" spans="2:5" x14ac:dyDescent="0.2">
      <c r="B92" s="63" t="s">
        <v>102</v>
      </c>
    </row>
    <row r="94" spans="2:5" x14ac:dyDescent="0.2">
      <c r="B94" t="s">
        <v>103</v>
      </c>
    </row>
    <row r="96" spans="2:5" x14ac:dyDescent="0.2">
      <c r="B96" s="63" t="s">
        <v>104</v>
      </c>
    </row>
    <row r="97" spans="2:9" x14ac:dyDescent="0.2">
      <c r="B97" s="63"/>
    </row>
    <row r="98" spans="2:9" x14ac:dyDescent="0.2">
      <c r="B98" t="s">
        <v>140</v>
      </c>
    </row>
    <row r="99" spans="2:9" x14ac:dyDescent="0.2">
      <c r="B99" t="str">
        <f>" Приняты в размере "&amp;'По объектная '!O4*100&amp;" %"</f>
        <v xml:space="preserve"> Приняты в размере 17 %</v>
      </c>
    </row>
    <row r="101" spans="2:9" x14ac:dyDescent="0.2">
      <c r="B101" s="63" t="s">
        <v>105</v>
      </c>
    </row>
    <row r="102" spans="2:9" x14ac:dyDescent="0.2">
      <c r="B102" s="63"/>
    </row>
    <row r="103" spans="2:9" x14ac:dyDescent="0.2">
      <c r="B103" t="s">
        <v>106</v>
      </c>
    </row>
    <row r="104" spans="2:9" x14ac:dyDescent="0.2">
      <c r="B104" t="s">
        <v>107</v>
      </c>
    </row>
    <row r="105" spans="2:9" x14ac:dyDescent="0.2">
      <c r="B105" t="s">
        <v>108</v>
      </c>
    </row>
    <row r="106" spans="2:9" x14ac:dyDescent="0.2">
      <c r="B106" t="s">
        <v>109</v>
      </c>
    </row>
    <row r="108" spans="2:9" x14ac:dyDescent="0.2">
      <c r="B108" s="63" t="s">
        <v>110</v>
      </c>
    </row>
    <row r="109" spans="2:9" x14ac:dyDescent="0.2">
      <c r="B109" s="63"/>
    </row>
    <row r="110" spans="2:9" x14ac:dyDescent="0.2">
      <c r="B110" t="str">
        <f>"      Транспортные и заготовительно-складские расходы на материали "&amp;'По объектная '!J4*100&amp;"%, провод и кабелья "&amp;'По объектная '!K4*100&amp;" %"</f>
        <v xml:space="preserve">      Транспортные и заготовительно-складские расходы на материали 0%, провод и кабелья 0 %</v>
      </c>
    </row>
    <row r="111" spans="2:9" x14ac:dyDescent="0.2">
      <c r="B111" s="62" t="s">
        <v>122</v>
      </c>
      <c r="C111" s="62"/>
      <c r="D111" s="62"/>
      <c r="E111" s="62"/>
      <c r="F111" s="62"/>
      <c r="G111" s="62"/>
      <c r="H111" s="62"/>
      <c r="I111" s="62"/>
    </row>
    <row r="112" spans="2:9" x14ac:dyDescent="0.2">
      <c r="B112" s="62"/>
      <c r="C112" s="62"/>
      <c r="D112" s="62"/>
      <c r="E112" s="62"/>
      <c r="F112" s="62"/>
      <c r="G112" s="62"/>
      <c r="H112" s="62"/>
      <c r="I112" s="62"/>
    </row>
    <row r="113" spans="2:8" x14ac:dyDescent="0.2">
      <c r="B113" s="65" t="s">
        <v>111</v>
      </c>
      <c r="E113" s="67"/>
    </row>
    <row r="115" spans="2:8" x14ac:dyDescent="0.2">
      <c r="B115" t="s">
        <v>112</v>
      </c>
    </row>
    <row r="116" spans="2:8" x14ac:dyDescent="0.2">
      <c r="B116" t="s">
        <v>113</v>
      </c>
    </row>
    <row r="118" spans="2:8" x14ac:dyDescent="0.2">
      <c r="B118" t="s">
        <v>114</v>
      </c>
    </row>
    <row r="119" spans="2:8" x14ac:dyDescent="0.2">
      <c r="B119" t="s">
        <v>115</v>
      </c>
    </row>
    <row r="120" spans="2:8" ht="17.25" customHeight="1" x14ac:dyDescent="0.2"/>
    <row r="121" spans="2:8" x14ac:dyDescent="0.2">
      <c r="C121" s="65" t="s">
        <v>116</v>
      </c>
      <c r="G121" s="165" t="str">
        <f>D1</f>
        <v>Б.Муминов</v>
      </c>
      <c r="H121" s="165"/>
    </row>
  </sheetData>
  <mergeCells count="17">
    <mergeCell ref="A15:I15"/>
    <mergeCell ref="A16:I16"/>
    <mergeCell ref="B28:I28"/>
    <mergeCell ref="B29:I29"/>
    <mergeCell ref="B26:G26"/>
    <mergeCell ref="B51:F51"/>
    <mergeCell ref="G121:H121"/>
    <mergeCell ref="C17:H17"/>
    <mergeCell ref="B19:I19"/>
    <mergeCell ref="B20:I20"/>
    <mergeCell ref="B21:I21"/>
    <mergeCell ref="B22:I22"/>
    <mergeCell ref="B84:E84"/>
    <mergeCell ref="B58:I58"/>
    <mergeCell ref="B43:F43"/>
    <mergeCell ref="B40:I40"/>
    <mergeCell ref="B24:I24"/>
  </mergeCells>
  <phoneticPr fontId="0" type="noConversion"/>
  <pageMargins left="0.98425196850393704" right="0.31496062992125984" top="0.98425196850393704" bottom="0.98425196850393704" header="0.51181102362204722" footer="0.51181102362204722"/>
  <pageSetup paperSize="9" scale="96" fitToHeight="10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W14"/>
  <sheetViews>
    <sheetView view="pageBreakPreview" zoomScale="85" zoomScaleNormal="85" zoomScaleSheetLayoutView="85" workbookViewId="0">
      <selection activeCell="H6" sqref="H6"/>
    </sheetView>
  </sheetViews>
  <sheetFormatPr defaultRowHeight="12.75" x14ac:dyDescent="0.2"/>
  <cols>
    <col min="1" max="1" width="4.140625" style="91" customWidth="1"/>
    <col min="2" max="2" width="27.7109375" style="69" customWidth="1"/>
    <col min="3" max="3" width="11.28515625" style="69" customWidth="1"/>
    <col min="4" max="4" width="11.85546875" style="95" customWidth="1"/>
    <col min="5" max="5" width="17.140625" style="107" customWidth="1"/>
    <col min="6" max="6" width="16.5703125" style="107" customWidth="1"/>
    <col min="7" max="7" width="14.85546875" style="107" customWidth="1"/>
    <col min="8" max="8" width="15.7109375" style="107" customWidth="1"/>
    <col min="9" max="9" width="14" style="69" customWidth="1"/>
    <col min="10" max="10" width="14.140625" style="69" customWidth="1"/>
    <col min="11" max="11" width="14" style="69" customWidth="1"/>
    <col min="12" max="12" width="15.5703125" style="69" customWidth="1"/>
    <col min="13" max="13" width="12.85546875" style="69" customWidth="1"/>
    <col min="14" max="14" width="15.5703125" style="69" customWidth="1"/>
    <col min="15" max="15" width="13.7109375" style="69" customWidth="1"/>
    <col min="16" max="16" width="16.85546875" style="69" customWidth="1"/>
    <col min="17" max="17" width="12.85546875" style="69" customWidth="1"/>
    <col min="18" max="18" width="15.85546875" style="69" customWidth="1"/>
    <col min="19" max="19" width="15.28515625" style="85" customWidth="1"/>
    <col min="20" max="20" width="17" style="107" customWidth="1"/>
    <col min="21" max="21" width="16.5703125" style="69" customWidth="1"/>
    <col min="22" max="22" width="18.42578125" style="107" hidden="1" customWidth="1"/>
    <col min="23" max="23" width="15.7109375" style="69" hidden="1" customWidth="1"/>
    <col min="24" max="24" width="9.140625" style="69" customWidth="1"/>
    <col min="25" max="16384" width="9.140625" style="69"/>
  </cols>
  <sheetData>
    <row r="1" spans="1:23" ht="30" customHeight="1" x14ac:dyDescent="0.2">
      <c r="A1" s="171" t="s">
        <v>124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</row>
    <row r="2" spans="1:23" ht="54" customHeight="1" x14ac:dyDescent="0.2">
      <c r="A2" s="170" t="str">
        <f>Сводка!A4</f>
        <v>НАМАНГАН ТУМАНИ ХУЖАКИШЛОК МФЙ ТУРКИСТОН, ЗАРАФШОН ВА НАМУНА ИЧКИ КЎЧАЛАРИНИ ЖОРИЙ ТАЪМИРЛАШ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</row>
    <row r="3" spans="1:23" ht="72" customHeight="1" x14ac:dyDescent="0.2">
      <c r="A3" s="70" t="s">
        <v>125</v>
      </c>
      <c r="B3" s="71" t="s">
        <v>126</v>
      </c>
      <c r="C3" s="71"/>
      <c r="D3" s="124" t="s">
        <v>155</v>
      </c>
      <c r="E3" s="102" t="s">
        <v>127</v>
      </c>
      <c r="F3" s="141" t="s">
        <v>41</v>
      </c>
      <c r="G3" s="142" t="s">
        <v>42</v>
      </c>
      <c r="H3" s="102" t="s">
        <v>128</v>
      </c>
      <c r="I3" s="124" t="s">
        <v>150</v>
      </c>
      <c r="J3" s="125" t="s">
        <v>151</v>
      </c>
      <c r="K3" s="125" t="s">
        <v>152</v>
      </c>
      <c r="L3" s="72" t="s">
        <v>129</v>
      </c>
      <c r="M3" s="72" t="s">
        <v>130</v>
      </c>
      <c r="N3" s="72" t="s">
        <v>131</v>
      </c>
      <c r="O3" s="72" t="s">
        <v>132</v>
      </c>
      <c r="P3" s="73" t="s">
        <v>133</v>
      </c>
      <c r="Q3" s="124" t="s">
        <v>153</v>
      </c>
      <c r="R3" s="74" t="s">
        <v>134</v>
      </c>
      <c r="S3" s="75" t="s">
        <v>135</v>
      </c>
      <c r="T3" s="102" t="s">
        <v>136</v>
      </c>
      <c r="U3" s="147"/>
    </row>
    <row r="4" spans="1:23" ht="16.5" customHeight="1" x14ac:dyDescent="0.2">
      <c r="A4" s="76"/>
      <c r="B4" s="74"/>
      <c r="C4" s="74"/>
      <c r="D4" s="74"/>
      <c r="E4" s="143"/>
      <c r="F4" s="144"/>
      <c r="G4" s="143"/>
      <c r="H4" s="143"/>
      <c r="I4" s="78">
        <v>0.02</v>
      </c>
      <c r="J4" s="77">
        <v>0</v>
      </c>
      <c r="K4" s="109">
        <v>0</v>
      </c>
      <c r="L4" s="154">
        <v>24783</v>
      </c>
      <c r="M4" s="77">
        <v>0.12</v>
      </c>
      <c r="N4" s="77"/>
      <c r="O4" s="79">
        <v>0.17</v>
      </c>
      <c r="P4" s="80"/>
      <c r="Q4" s="81"/>
      <c r="R4" s="81"/>
      <c r="S4" s="97">
        <v>0.12</v>
      </c>
      <c r="T4" s="103"/>
      <c r="U4" s="147"/>
    </row>
    <row r="5" spans="1:23" s="83" customFormat="1" ht="24.95" customHeight="1" x14ac:dyDescent="0.2">
      <c r="A5" s="93">
        <v>1</v>
      </c>
      <c r="B5" s="140" t="s">
        <v>160</v>
      </c>
      <c r="C5" s="92">
        <v>82410</v>
      </c>
      <c r="D5" s="100">
        <f>[19]vr_abc4!$F$20</f>
        <v>691.84271639999997</v>
      </c>
      <c r="E5" s="145">
        <f>[19]vr_abc4!$H$42</f>
        <v>119582515.63600001</v>
      </c>
      <c r="F5" s="145">
        <f>[19]vr_abc4!$H$54</f>
        <v>1038438113.6010001</v>
      </c>
      <c r="G5" s="145">
        <f>0</f>
        <v>0</v>
      </c>
      <c r="H5" s="151">
        <f>[19]vr_abc4!$H$58</f>
        <v>4340000</v>
      </c>
      <c r="I5" s="75">
        <f t="shared" ref="I5" si="0">H5*$I$4</f>
        <v>86800</v>
      </c>
      <c r="J5" s="82">
        <f t="shared" ref="J5" si="1">F5*$J$4</f>
        <v>0</v>
      </c>
      <c r="K5" s="82">
        <f t="shared" ref="K5" si="2">G5*$K$4</f>
        <v>0</v>
      </c>
      <c r="L5" s="82">
        <f t="shared" ref="L5" si="3">D5*$L$4</f>
        <v>17145938.040541198</v>
      </c>
      <c r="M5" s="82">
        <f t="shared" ref="M5" si="4">L5*$M$4</f>
        <v>2057512.5648649437</v>
      </c>
      <c r="N5" s="82">
        <f t="shared" ref="N5" si="5">E5+F5+J5+L5+M5+K5+G5</f>
        <v>1177224079.842406</v>
      </c>
      <c r="O5" s="82">
        <f t="shared" ref="O5" si="6">N5*$O$4</f>
        <v>200128093.57320905</v>
      </c>
      <c r="P5" s="82">
        <f t="shared" ref="P5" si="7">O5+N5</f>
        <v>1377352173.4156151</v>
      </c>
      <c r="Q5" s="75">
        <f t="shared" ref="Q5" si="8">(P5+H5+I5)*0.8*0.004</f>
        <v>4421692.714929969</v>
      </c>
      <c r="R5" s="75">
        <f t="shared" ref="R5" si="9">Q5+P5+H5+I5</f>
        <v>1386200666.1305451</v>
      </c>
      <c r="S5" s="75">
        <f t="shared" ref="S5" si="10">R5*$S$4</f>
        <v>166344079.9356654</v>
      </c>
      <c r="T5" s="104">
        <f t="shared" ref="T5" si="11">R5+S5</f>
        <v>1552544746.0662105</v>
      </c>
      <c r="U5" s="135"/>
      <c r="V5" s="135"/>
      <c r="W5" s="134"/>
    </row>
    <row r="6" spans="1:23" ht="18.75" customHeight="1" x14ac:dyDescent="0.2">
      <c r="A6" s="84"/>
      <c r="B6" s="94" t="s">
        <v>123</v>
      </c>
      <c r="C6" s="84"/>
      <c r="D6" s="101">
        <f t="shared" ref="D6:T6" si="12">SUM(D5:D5)</f>
        <v>691.84271639999997</v>
      </c>
      <c r="E6" s="152">
        <f t="shared" si="12"/>
        <v>119582515.63600001</v>
      </c>
      <c r="F6" s="152">
        <f t="shared" si="12"/>
        <v>1038438113.6010001</v>
      </c>
      <c r="G6" s="152">
        <f t="shared" si="12"/>
        <v>0</v>
      </c>
      <c r="H6" s="152">
        <f t="shared" si="12"/>
        <v>4340000</v>
      </c>
      <c r="I6" s="152">
        <f t="shared" si="12"/>
        <v>86800</v>
      </c>
      <c r="J6" s="152">
        <f t="shared" si="12"/>
        <v>0</v>
      </c>
      <c r="K6" s="152">
        <f t="shared" si="12"/>
        <v>0</v>
      </c>
      <c r="L6" s="152">
        <f t="shared" si="12"/>
        <v>17145938.040541198</v>
      </c>
      <c r="M6" s="152">
        <f t="shared" si="12"/>
        <v>2057512.5648649437</v>
      </c>
      <c r="N6" s="152">
        <f t="shared" si="12"/>
        <v>1177224079.842406</v>
      </c>
      <c r="O6" s="152">
        <f t="shared" si="12"/>
        <v>200128093.57320905</v>
      </c>
      <c r="P6" s="152">
        <f t="shared" si="12"/>
        <v>1377352173.4156151</v>
      </c>
      <c r="Q6" s="152">
        <f t="shared" si="12"/>
        <v>4421692.714929969</v>
      </c>
      <c r="R6" s="152">
        <f t="shared" si="12"/>
        <v>1386200666.1305451</v>
      </c>
      <c r="S6" s="152">
        <f t="shared" si="12"/>
        <v>166344079.9356654</v>
      </c>
      <c r="T6" s="152">
        <f t="shared" si="12"/>
        <v>1552544746.0662105</v>
      </c>
      <c r="U6" s="108"/>
      <c r="V6" s="139">
        <v>4849424433.3876667</v>
      </c>
      <c r="W6" s="134">
        <f t="shared" ref="W6" si="13">V6-T6</f>
        <v>3296879687.321456</v>
      </c>
    </row>
    <row r="7" spans="1:23" ht="46.5" customHeight="1" x14ac:dyDescent="0.2">
      <c r="A7" s="86"/>
      <c r="C7" s="87"/>
      <c r="D7" s="137"/>
      <c r="E7" s="137"/>
      <c r="F7" s="137"/>
      <c r="G7" s="137"/>
      <c r="H7" s="137"/>
      <c r="I7" s="137"/>
      <c r="J7" s="87"/>
      <c r="K7" s="87"/>
      <c r="L7" s="136"/>
      <c r="M7" s="87"/>
      <c r="N7" s="87"/>
      <c r="O7" s="87"/>
      <c r="P7" s="87"/>
      <c r="Q7" s="87"/>
      <c r="R7" s="87"/>
      <c r="S7" s="88"/>
      <c r="T7" s="153"/>
      <c r="U7" s="108"/>
    </row>
    <row r="8" spans="1:23" x14ac:dyDescent="0.2">
      <c r="A8" s="86"/>
      <c r="B8" s="87"/>
      <c r="C8" s="87"/>
      <c r="D8" s="146"/>
      <c r="E8" s="146"/>
      <c r="F8" s="146"/>
      <c r="G8" s="146"/>
      <c r="H8" s="146"/>
      <c r="I8" s="87"/>
      <c r="J8" s="87"/>
      <c r="K8" s="87"/>
      <c r="L8" s="87"/>
      <c r="M8" s="87"/>
      <c r="N8" s="87"/>
      <c r="O8" s="87"/>
      <c r="P8" s="87"/>
      <c r="Q8" s="87"/>
      <c r="R8" s="87"/>
      <c r="S8" s="88"/>
      <c r="T8" s="105"/>
    </row>
    <row r="9" spans="1:23" s="90" customFormat="1" ht="15" customHeight="1" x14ac:dyDescent="0.25">
      <c r="A9" s="89"/>
      <c r="B9" s="90" t="s">
        <v>137</v>
      </c>
      <c r="D9" s="96"/>
      <c r="E9" s="106"/>
      <c r="F9" s="106"/>
      <c r="G9" s="106"/>
      <c r="H9" s="106" t="s">
        <v>159</v>
      </c>
      <c r="J9" s="148"/>
      <c r="L9" s="149"/>
      <c r="T9" s="106"/>
      <c r="V9" s="106"/>
    </row>
    <row r="10" spans="1:23" s="90" customFormat="1" ht="15.75" x14ac:dyDescent="0.25">
      <c r="A10" s="89"/>
      <c r="C10" s="95"/>
      <c r="D10" s="96"/>
      <c r="E10" s="106"/>
      <c r="F10" s="106"/>
      <c r="G10" s="106"/>
      <c r="H10" s="106"/>
      <c r="T10" s="106"/>
      <c r="V10" s="106"/>
    </row>
    <row r="11" spans="1:23" s="90" customFormat="1" ht="18" customHeight="1" x14ac:dyDescent="0.25">
      <c r="A11" s="89"/>
      <c r="B11" s="90" t="s">
        <v>138</v>
      </c>
      <c r="D11" s="96"/>
      <c r="E11" s="106"/>
      <c r="F11" s="106"/>
      <c r="G11" s="106"/>
      <c r="H11" s="106" t="s">
        <v>161</v>
      </c>
      <c r="J11" s="150"/>
      <c r="T11" s="106"/>
      <c r="V11" s="106"/>
    </row>
    <row r="12" spans="1:23" x14ac:dyDescent="0.2">
      <c r="S12" s="69"/>
    </row>
    <row r="14" spans="1:23" x14ac:dyDescent="0.2">
      <c r="P14" s="83" t="s">
        <v>49</v>
      </c>
    </row>
  </sheetData>
  <mergeCells count="2">
    <mergeCell ref="A2:T2"/>
    <mergeCell ref="A1:T1"/>
  </mergeCells>
  <phoneticPr fontId="6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48" fitToHeight="10" orientation="portrait" r:id="rId1"/>
  <headerFooter alignWithMargins="0"/>
  <colBreaks count="1" manualBreakCount="1">
    <brk id="20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Исходные данные</vt:lpstr>
      <vt:lpstr>Сводка</vt:lpstr>
      <vt:lpstr>расчёт</vt:lpstr>
      <vt:lpstr>По объектная </vt:lpstr>
      <vt:lpstr>'По объектная '!Область_печати</vt:lpstr>
      <vt:lpstr>расчёт!Область_печати</vt:lpstr>
      <vt:lpstr>Сводка!Область_печати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2026-03-03T11:11:28Z</cp:lastPrinted>
  <dcterms:created xsi:type="dcterms:W3CDTF">1999-01-10T09:40:42Z</dcterms:created>
  <dcterms:modified xsi:type="dcterms:W3CDTF">2026-10-10T06:30:16Z</dcterms:modified>
</cp:coreProperties>
</file>