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4.10.2026\Йул Опен\68. Тайёр Уйчи Обод 14.10.26\"/>
    </mc:Choice>
  </mc:AlternateContent>
  <bookViews>
    <workbookView xWindow="-120" yWindow="-120" windowWidth="29040" windowHeight="15990" firstSheet="1" activeTab="1"/>
  </bookViews>
  <sheets>
    <sheet name="Исходные данные" sheetId="46" state="hidden" r:id="rId1"/>
    <sheet name="Сводка" sheetId="56" r:id="rId2"/>
    <sheet name="расчёт" sheetId="52" state="hidden" r:id="rId3"/>
    <sheet name="По объектная " sheetId="54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3">'По объектная '!$A$1:$U$35</definedName>
    <definedName name="_xlnm.Print_Area" localSheetId="2">расчёт!$A$13:$J$121</definedName>
    <definedName name="_xlnm.Print_Area" localSheetId="1">Сводка!$A$1:$C$30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54" l="1"/>
  <c r="F5" i="54"/>
  <c r="E5" i="54"/>
  <c r="D5" i="54"/>
  <c r="B57" i="52"/>
  <c r="F6" i="54" l="1"/>
  <c r="D6" i="54"/>
  <c r="E6" i="54"/>
  <c r="H6" i="54"/>
  <c r="G6" i="54"/>
  <c r="L5" i="54" l="1"/>
  <c r="L6" i="54" s="1"/>
  <c r="A2" i="54"/>
  <c r="I5" i="54"/>
  <c r="I6" i="54" s="1"/>
  <c r="M5" i="54" l="1"/>
  <c r="M6" i="54" s="1"/>
  <c r="D1" i="52" l="1"/>
  <c r="G121" i="52" s="1"/>
  <c r="B110" i="52" l="1"/>
  <c r="B99" i="52"/>
  <c r="B13" i="56" l="1"/>
  <c r="B12" i="56"/>
  <c r="D10" i="52"/>
  <c r="D9" i="52"/>
  <c r="D8" i="52"/>
  <c r="B20" i="56" l="1"/>
  <c r="B29" i="56"/>
  <c r="B23" i="56"/>
  <c r="B18" i="56"/>
  <c r="A14" i="56" l="1"/>
  <c r="A15" i="56" s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D11" i="52" l="1"/>
  <c r="D25" i="46"/>
  <c r="D14" i="46"/>
  <c r="D13" i="46"/>
  <c r="D7" i="46"/>
  <c r="D5" i="46"/>
  <c r="D6" i="46" s="1"/>
  <c r="D17" i="46" l="1"/>
  <c r="D20" i="46" s="1"/>
  <c r="D24" i="46" l="1"/>
  <c r="D26" i="46" s="1"/>
  <c r="D23" i="46"/>
  <c r="D2" i="52"/>
  <c r="F7" i="52"/>
  <c r="D7" i="52" s="1"/>
  <c r="D28" i="46" l="1"/>
  <c r="D27" i="46"/>
  <c r="F4" i="52" l="1"/>
  <c r="D4" i="52" s="1"/>
  <c r="B16" i="56" l="1"/>
  <c r="K5" i="54" l="1"/>
  <c r="K6" i="54" s="1"/>
  <c r="F6" i="52"/>
  <c r="D6" i="52" s="1"/>
  <c r="F5" i="52" l="1"/>
  <c r="D5" i="52" s="1"/>
  <c r="J5" i="54"/>
  <c r="J6" i="54" s="1"/>
  <c r="N5" i="54" l="1"/>
  <c r="N6" i="54" s="1"/>
  <c r="O5" i="54" l="1"/>
  <c r="P5" i="54" l="1"/>
  <c r="P6" i="54" s="1"/>
  <c r="O6" i="54"/>
  <c r="Q5" i="54" l="1"/>
  <c r="Q6" i="54" s="1"/>
  <c r="R5" i="54" l="1"/>
  <c r="R6" i="54" s="1"/>
  <c r="S5" i="54" l="1"/>
  <c r="S6" i="54" s="1"/>
  <c r="T5" i="54" l="1"/>
  <c r="T6" i="54" s="1"/>
</calcChain>
</file>

<file path=xl/sharedStrings.xml><?xml version="1.0" encoding="utf-8"?>
<sst xmlns="http://schemas.openxmlformats.org/spreadsheetml/2006/main" count="199" uniqueCount="162">
  <si>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</si>
  <si>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</si>
  <si>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</si>
  <si>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</si>
  <si>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</si>
  <si>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</si>
  <si>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</si>
  <si>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</si>
  <si>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</si>
  <si>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</si>
  <si>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</si>
  <si>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</si>
  <si>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</si>
  <si>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</si>
  <si>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</si>
  <si>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</si>
  <si>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</si>
  <si>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</si>
  <si>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</si>
  <si>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</si>
  <si>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</si>
  <si>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</si>
  <si>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</si>
  <si>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</si>
  <si>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</si>
  <si>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</si>
  <si>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</si>
  <si>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</si>
  <si>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</si>
  <si>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</si>
  <si>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</si>
  <si>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</si>
  <si>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</si>
  <si>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</si>
  <si>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</si>
  <si>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</si>
  <si>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Гип</t>
  </si>
  <si>
    <t>Трудовые затраты</t>
  </si>
  <si>
    <t>ч/час</t>
  </si>
  <si>
    <t>Затртаты эксплуатации М/м</t>
  </si>
  <si>
    <t>м/час</t>
  </si>
  <si>
    <t>Материалы</t>
  </si>
  <si>
    <t>Кабельная продукция</t>
  </si>
  <si>
    <t>оборудование</t>
  </si>
  <si>
    <t>перевозка грунта</t>
  </si>
  <si>
    <t>К-т риска</t>
  </si>
  <si>
    <t xml:space="preserve">                                          ПОЯСНИТЕЛЬНАЯ  ЗАПИСКА</t>
  </si>
  <si>
    <t xml:space="preserve"> ОПРЕДЕЛЕНИЕ РЕКОМЕНУЕМОЙ СТАРТОВОЙ СТОИМОСТИ ОБЪЕКТА</t>
  </si>
  <si>
    <t>В ТЕКУЩИХ ЦЕНАХ</t>
  </si>
  <si>
    <t xml:space="preserve"> </t>
  </si>
  <si>
    <t xml:space="preserve">      Стоимость строительства определена в соответствии с  Постановлением Кабинета  </t>
  </si>
  <si>
    <t>Министров от 11.06.2003 года № 261 «О переходе на договорные текущие цены при реализации</t>
  </si>
  <si>
    <t>инвестиционных проектов, осуществляемых за счет централизованных капитальных вложений"</t>
  </si>
  <si>
    <t xml:space="preserve">и ШНК 4.01.16-09. </t>
  </si>
  <si>
    <t>Стоимость строительства объекта рассчитывается по ресурсному методу.</t>
  </si>
  <si>
    <t>Расчет стартовой стоимости в текущих ценах производится по формуле:</t>
  </si>
  <si>
    <r>
      <t xml:space="preserve">Со </t>
    </r>
    <r>
      <rPr>
        <sz val="10"/>
        <rFont val="Arial Cyr"/>
        <charset val="204"/>
      </rPr>
      <t>- затраты на оборудование, мебель и инвентарь</t>
    </r>
  </si>
  <si>
    <r>
      <t xml:space="preserve">См - </t>
    </r>
    <r>
      <rPr>
        <sz val="10"/>
        <rFont val="Arial Cyr"/>
        <charset val="204"/>
      </rPr>
      <t>затраты на строительные материалы, изделия и конструкции;</t>
    </r>
  </si>
  <si>
    <r>
      <t>Сзп</t>
    </r>
    <r>
      <rPr>
        <sz val="10"/>
        <rFont val="Arial Cyr"/>
        <charset val="204"/>
      </rPr>
      <t xml:space="preserve"> - затраты на основную зарплату с учетом начислений на социальное страхование;</t>
    </r>
  </si>
  <si>
    <r>
      <t>Сэм</t>
    </r>
    <r>
      <rPr>
        <sz val="10"/>
        <rFont val="Arial Cyr"/>
        <charset val="204"/>
      </rPr>
      <t xml:space="preserve"> - затраты на эксплуатацию машин и механизмов;</t>
    </r>
  </si>
  <si>
    <r>
      <t>Сп</t>
    </r>
    <r>
      <rPr>
        <sz val="10"/>
        <rFont val="Arial Cyr"/>
        <charset val="204"/>
      </rPr>
      <t xml:space="preserve"> - прочие затраты производственного характера;</t>
    </r>
  </si>
  <si>
    <r>
      <t xml:space="preserve">Пп - </t>
    </r>
    <r>
      <rPr>
        <sz val="10"/>
        <rFont val="Arial Cyr"/>
        <charset val="204"/>
      </rPr>
      <t>прочие затраты подрядчика;</t>
    </r>
  </si>
  <si>
    <r>
      <t>Ср</t>
    </r>
    <r>
      <rPr>
        <sz val="10"/>
        <rFont val="Arial Cyr"/>
        <charset val="204"/>
      </rPr>
      <t xml:space="preserve"> - затраты на страхование строительства объектов на время строительства;</t>
    </r>
  </si>
  <si>
    <r>
      <t>Кр</t>
    </r>
    <r>
      <rPr>
        <sz val="10"/>
        <rFont val="Arial Cyr"/>
        <charset val="204"/>
      </rPr>
      <t xml:space="preserve"> - коэффициент риска;</t>
    </r>
  </si>
  <si>
    <t>I. Затраты на заработную плату;</t>
  </si>
  <si>
    <t xml:space="preserve">     Определяются путем умножения нормативной трудоемкости объекта на текущую стоимость </t>
  </si>
  <si>
    <t>1 человеко-часа (в сумах) и на коэффициент, учитывающий размер отчислений на социальное</t>
  </si>
  <si>
    <t>страхование по формуле:</t>
  </si>
  <si>
    <t>Сзп = Т х Сч х Ксс,</t>
  </si>
  <si>
    <t>где:</t>
  </si>
  <si>
    <r>
      <t>Траб</t>
    </r>
    <r>
      <rPr>
        <sz val="10"/>
        <rFont val="Arial Cyr"/>
        <charset val="204"/>
      </rPr>
      <t xml:space="preserve"> - нормативная трудоемкость объекта, определяемая по ресурсной смете, в чел.-часах;</t>
    </r>
  </si>
  <si>
    <r>
      <t>Сч</t>
    </r>
    <r>
      <rPr>
        <sz val="10"/>
        <rFont val="Arial Cyr"/>
        <charset val="204"/>
      </rPr>
      <t xml:space="preserve"> - среднечасовая заработная плата рабочих-строителей, исчисляется исходя из уровня </t>
    </r>
  </si>
  <si>
    <t>среднестатистической месячной заработной платы строителей по региону;</t>
  </si>
  <si>
    <r>
      <t>Ксс</t>
    </r>
    <r>
      <rPr>
        <sz val="10"/>
        <rFont val="Arial Cyr"/>
        <charset val="204"/>
      </rPr>
      <t xml:space="preserve"> - коэффициент, учитывающий размер отчислений на социальное страхование.</t>
    </r>
  </si>
  <si>
    <t>Исчисление среднечасовой заработной платы производится по формуле:</t>
  </si>
  <si>
    <t>Сч = Змс : Ф,</t>
  </si>
  <si>
    <r>
      <t>Змс</t>
    </r>
    <r>
      <rPr>
        <sz val="10"/>
        <rFont val="Arial Cyr"/>
        <charset val="204"/>
      </rPr>
      <t xml:space="preserve"> - среднемесячная заработная плата рабочих-строителей по региону;</t>
    </r>
  </si>
  <si>
    <r>
      <t>Ф</t>
    </r>
    <r>
      <rPr>
        <sz val="10"/>
        <rFont val="Arial Cyr"/>
        <charset val="204"/>
      </rPr>
      <t xml:space="preserve"> - среднемесячный фонд рабочего времени в часах по данным Министерства труда </t>
    </r>
  </si>
  <si>
    <t>и социальной защиты населения Республики Узбекистан.</t>
  </si>
  <si>
    <t>Трудозатраты определены в соответствие с ресурсной сметой в чел/час</t>
  </si>
  <si>
    <t xml:space="preserve"> Всего заработная плата рабочих-строителей в текущих ценах с отчислениями</t>
  </si>
  <si>
    <t xml:space="preserve"> на социальное страхование в размере -  </t>
  </si>
  <si>
    <t>II. Затраты на эксплуатацию машин и механизмов</t>
  </si>
  <si>
    <t xml:space="preserve">Стоимость затрат на эксплуатацию машин и механизмов при определении стоимости </t>
  </si>
  <si>
    <t xml:space="preserve">строительства объекта принимается по текущим ценам исходя из нормативной </t>
  </si>
  <si>
    <t xml:space="preserve">потребности в машино-часах по ресурсной смете и среднесложившейся по региону </t>
  </si>
  <si>
    <t>цены машино-часа соответствующего вида машин по формуле:</t>
  </si>
  <si>
    <t>Сэм = Эм х Цпр,</t>
  </si>
  <si>
    <r>
      <t>Эм</t>
    </r>
    <r>
      <rPr>
        <sz val="10"/>
        <rFont val="Arial Cyr"/>
        <charset val="204"/>
      </rPr>
      <t xml:space="preserve"> - объем эксплуатации машин и механизмов в часах;</t>
    </r>
  </si>
  <si>
    <r>
      <t>Цпр</t>
    </r>
    <r>
      <rPr>
        <sz val="10"/>
        <rFont val="Arial Cyr"/>
        <charset val="204"/>
      </rPr>
      <t xml:space="preserve"> - текущие цены на эксплуатацию машин и механизмов в час/сум.</t>
    </r>
  </si>
  <si>
    <t>Стоимость затрат на эксплуатацию машин и механизмов определена в соответствии с ресурс-</t>
  </si>
  <si>
    <t>ной сметой согласно ШНК 4.01.16-09.</t>
  </si>
  <si>
    <t>III. Затраты на приобретение строительных материалов, изделий и конструкций</t>
  </si>
  <si>
    <t xml:space="preserve">    Затраты на приобретение строительных материалов, изделий и контрукций определены на</t>
  </si>
  <si>
    <t xml:space="preserve">основе фактических показателей в соответствии с  ресурсной сметы, разработаной в составе </t>
  </si>
  <si>
    <t xml:space="preserve">рабочего проекта с применением средних текущих цен на материально-технические ресурсы </t>
  </si>
  <si>
    <t>применяемые в строительном производстве Республики Узбекистан и  в данном регионе,  по</t>
  </si>
  <si>
    <t>формуле:</t>
  </si>
  <si>
    <r>
      <t>См = См1 + См2 + СмЗ +...+ Смп</t>
    </r>
    <r>
      <rPr>
        <sz val="10"/>
        <rFont val="Arial Cyr"/>
        <charset val="204"/>
      </rPr>
      <t>, где:</t>
    </r>
  </si>
  <si>
    <r>
      <t>См1, См2, СмЗ, Смп</t>
    </r>
    <r>
      <rPr>
        <sz val="10"/>
        <rFont val="Arial Cyr"/>
        <charset val="204"/>
      </rPr>
      <t xml:space="preserve"> - стоимость отдельных видов строительных материалов и конструкций</t>
    </r>
  </si>
  <si>
    <r>
      <t>N</t>
    </r>
    <r>
      <rPr>
        <sz val="10"/>
        <rFont val="Arial Cyr"/>
        <charset val="204"/>
      </rPr>
      <t xml:space="preserve"> - количество отдельного вида строительного материала (изделия, конструкции), </t>
    </r>
  </si>
  <si>
    <t>требуемого для строительства объекта;</t>
  </si>
  <si>
    <r>
      <t>Цср</t>
    </r>
    <r>
      <rPr>
        <sz val="10"/>
        <rFont val="Arial Cyr"/>
        <charset val="204"/>
      </rPr>
      <t xml:space="preserve"> - средневзвешенная цена на единицу строительного материала (изделия, конструкции).</t>
    </r>
  </si>
  <si>
    <t xml:space="preserve">Стоимость строительных материалов принята из ресурсной сметы согласованная заказчиком. </t>
  </si>
  <si>
    <t>IV. Прочие затраты подрядчика</t>
  </si>
  <si>
    <t>V. Прочие затрат заказчика</t>
  </si>
  <si>
    <t xml:space="preserve">        Прочие затраты заказчика (Пзз)   ( затраты на разработку проекта и экспертизу </t>
  </si>
  <si>
    <t xml:space="preserve">проекта,  стоимость разработки  рабочей документации и изыскательских работ, содержание </t>
  </si>
  <si>
    <t>технического и авторского надзора, затрат на отведения земель, выплаты компенсаций, про-</t>
  </si>
  <si>
    <t>ведения конкурсных торгов и т.п. ) в соответствии с данными заказчика и ШНК 4.01.16-09.</t>
  </si>
  <si>
    <t>VI. Транспортные и заготовительно-складские расходы</t>
  </si>
  <si>
    <t>VII. Коэффициент риска</t>
  </si>
  <si>
    <t xml:space="preserve">    Коэффициент риска принят согласно утвержденного предварительного технико-экономического  </t>
  </si>
  <si>
    <t xml:space="preserve">расчета  в размере _____ %.   </t>
  </si>
  <si>
    <t>Все стоимости материалов, конструкций, оборудования,маш-час, чел-час согласованы,</t>
  </si>
  <si>
    <t>подтверждены заказчиком и приложены к сметной документации .</t>
  </si>
  <si>
    <t>Главный инженер проекта</t>
  </si>
  <si>
    <r>
      <t xml:space="preserve">С = (Со + См + Сзп + Сэм + Сп + Пп + Ср) х Кр, </t>
    </r>
    <r>
      <rPr>
        <sz val="10"/>
        <rFont val="Arial Cyr"/>
        <family val="2"/>
        <charset val="204"/>
      </rPr>
      <t>где:</t>
    </r>
  </si>
  <si>
    <r>
      <t xml:space="preserve">    </t>
    </r>
    <r>
      <rPr>
        <b/>
        <sz val="10"/>
        <rFont val="Arial Cyr"/>
        <family val="2"/>
        <charset val="204"/>
      </rPr>
      <t xml:space="preserve">      Смп = N x Цср,</t>
    </r>
  </si>
  <si>
    <t>Транспортные затраты материалов</t>
  </si>
  <si>
    <t>Транспортные затраты оборудования</t>
  </si>
  <si>
    <t xml:space="preserve">Средне часовая заработная плата строителей по региону в расчете на месяц, </t>
  </si>
  <si>
    <t>оборудование 2%</t>
  </si>
  <si>
    <t>ВСЕГО</t>
  </si>
  <si>
    <t>СВОДКА ЗАТРАТ</t>
  </si>
  <si>
    <t>№</t>
  </si>
  <si>
    <t>Наименования 
объект</t>
  </si>
  <si>
    <t>Эксплутация машин и механизмов</t>
  </si>
  <si>
    <t>Обору-
дование</t>
  </si>
  <si>
    <t>Заработная
 плата</t>
  </si>
  <si>
    <t>Отчисление
 на соцстрах</t>
  </si>
  <si>
    <t>Итого Прямые
 затраты</t>
  </si>
  <si>
    <t>Прочие
 затраты подрядчика</t>
  </si>
  <si>
    <t xml:space="preserve">Всего  </t>
  </si>
  <si>
    <t>Итого</t>
  </si>
  <si>
    <t>НДС</t>
  </si>
  <si>
    <t>Всего
 стоимость</t>
  </si>
  <si>
    <t>Расчет составил</t>
  </si>
  <si>
    <t>Проверил</t>
  </si>
  <si>
    <t>ИТОГО</t>
  </si>
  <si>
    <t xml:space="preserve">     Прочие затраты подрядчика.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</si>
  <si>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</si>
  <si>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</si>
  <si>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</si>
  <si>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</si>
  <si>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</si>
  <si>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</si>
  <si>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</si>
  <si>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</si>
  <si>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</si>
  <si>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</si>
  <si>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</si>
  <si>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</si>
  <si>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Страхование
 объекта</t>
  </si>
  <si>
    <t>Транспортные затраты кабельной продукции</t>
  </si>
  <si>
    <t>Затраты
 труда, чел/ч.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</si>
  <si>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</si>
  <si>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</si>
  <si>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</si>
  <si>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Б.АБДУЛЛАЕВ</t>
  </si>
  <si>
    <t>ТОШЛОК МФЙ</t>
  </si>
  <si>
    <t>УЙЧИ ТУМАНИ ОБОД МФЙ ЭЛПАРВАР КУЧАСИНИ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</si>
</sst>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_р_._-;\-* #,##0_р_._-;_-* &quot;-&quot;??_р_._-;_-@_-"/>
    <numFmt numFmtId="170" formatCode="_-* #,##0.000_р_._-;\-* #,##0.000_р_._-;_-* &quot;-&quot;??_р_._-;_-@_-"/>
    <numFmt numFmtId="171" formatCode="0.0%"/>
    <numFmt numFmtId="172" formatCode="_-* #,##0.000\ _₽_-;\-* #,##0.000\ _₽_-;_-* &quot;-&quot;???\ _₽_-;_-@_-"/>
    <numFmt numFmtId="173" formatCode="#,##0_ ;\-#,##0\ 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2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9">
    <xf numFmtId="0" fontId="0" fillId="0" borderId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8" fillId="5" borderId="1" applyNumberFormat="0" applyAlignment="0" applyProtection="0"/>
    <xf numFmtId="0" fontId="19" fillId="12" borderId="2" applyNumberFormat="0" applyAlignment="0" applyProtection="0"/>
    <xf numFmtId="0" fontId="20" fillId="12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23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2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43" fillId="0" borderId="0"/>
    <xf numFmtId="0" fontId="4" fillId="0" borderId="0"/>
    <xf numFmtId="0" fontId="14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6">
    <xf numFmtId="0" fontId="0" fillId="0" borderId="0" xfId="0"/>
    <xf numFmtId="0" fontId="7" fillId="0" borderId="10" xfId="40" applyFont="1" applyBorder="1"/>
    <xf numFmtId="0" fontId="8" fillId="0" borderId="11" xfId="40" applyFont="1" applyBorder="1"/>
    <xf numFmtId="0" fontId="7" fillId="0" borderId="11" xfId="40" applyFont="1" applyBorder="1"/>
    <xf numFmtId="0" fontId="7" fillId="0" borderId="12" xfId="40" applyFont="1" applyBorder="1"/>
    <xf numFmtId="0" fontId="5" fillId="0" borderId="0" xfId="40"/>
    <xf numFmtId="0" fontId="7" fillId="0" borderId="13" xfId="40" applyFont="1" applyBorder="1"/>
    <xf numFmtId="0" fontId="7" fillId="0" borderId="0" xfId="40" applyFont="1" applyBorder="1"/>
    <xf numFmtId="0" fontId="7" fillId="0" borderId="14" xfId="40" applyFont="1" applyBorder="1"/>
    <xf numFmtId="0" fontId="7" fillId="0" borderId="15" xfId="40" applyFont="1" applyBorder="1" applyAlignment="1">
      <alignment horizontal="left"/>
    </xf>
    <xf numFmtId="0" fontId="7" fillId="0" borderId="16" xfId="40" applyFont="1" applyBorder="1"/>
    <xf numFmtId="3" fontId="7" fillId="0" borderId="16" xfId="40" applyNumberFormat="1" applyFont="1" applyBorder="1" applyProtection="1">
      <protection locked="0"/>
    </xf>
    <xf numFmtId="0" fontId="7" fillId="0" borderId="17" xfId="40" applyFont="1" applyBorder="1" applyAlignment="1">
      <alignment horizontal="left" indent="1"/>
    </xf>
    <xf numFmtId="0" fontId="7" fillId="0" borderId="18" xfId="40" applyFont="1" applyBorder="1" applyAlignment="1">
      <alignment horizontal="left"/>
    </xf>
    <xf numFmtId="0" fontId="7" fillId="0" borderId="19" xfId="40" applyFont="1" applyBorder="1"/>
    <xf numFmtId="3" fontId="7" fillId="0" borderId="19" xfId="40" applyNumberFormat="1" applyFont="1" applyBorder="1" applyProtection="1">
      <protection locked="0"/>
    </xf>
    <xf numFmtId="0" fontId="7" fillId="0" borderId="20" xfId="40" applyFont="1" applyBorder="1" applyAlignment="1">
      <alignment horizontal="left" indent="1"/>
    </xf>
    <xf numFmtId="0" fontId="7" fillId="0" borderId="21" xfId="40" applyFont="1" applyBorder="1" applyAlignment="1">
      <alignment horizontal="left" vertical="center" wrapText="1"/>
    </xf>
    <xf numFmtId="0" fontId="7" fillId="0" borderId="21" xfId="40" applyFont="1" applyBorder="1"/>
    <xf numFmtId="3" fontId="5" fillId="0" borderId="0" xfId="40" applyNumberFormat="1"/>
    <xf numFmtId="3" fontId="7" fillId="24" borderId="19" xfId="40" applyNumberFormat="1" applyFont="1" applyFill="1" applyBorder="1"/>
    <xf numFmtId="49" fontId="7" fillId="0" borderId="18" xfId="40" applyNumberFormat="1" applyFont="1" applyBorder="1" applyAlignment="1">
      <alignment horizontal="left" indent="1"/>
    </xf>
    <xf numFmtId="4" fontId="7" fillId="0" borderId="19" xfId="40" applyNumberFormat="1" applyFont="1" applyFill="1" applyBorder="1" applyProtection="1">
      <protection locked="0"/>
    </xf>
    <xf numFmtId="49" fontId="7" fillId="0" borderId="18" xfId="40" applyNumberFormat="1" applyFont="1" applyBorder="1" applyAlignment="1">
      <alignment horizontal="left" vertical="top" wrapText="1" indent="1"/>
    </xf>
    <xf numFmtId="0" fontId="7" fillId="0" borderId="19" xfId="40" applyNumberFormat="1" applyFont="1" applyBorder="1" applyAlignment="1">
      <alignment vertical="top" wrapText="1"/>
    </xf>
    <xf numFmtId="4" fontId="7" fillId="0" borderId="22" xfId="40" applyNumberFormat="1" applyFont="1" applyBorder="1" applyAlignment="1" applyProtection="1">
      <alignment vertical="top"/>
      <protection locked="0"/>
    </xf>
    <xf numFmtId="0" fontId="7" fillId="0" borderId="20" xfId="40" applyNumberFormat="1" applyFont="1" applyBorder="1" applyAlignment="1">
      <alignment horizontal="left" vertical="top" wrapText="1" indent="1"/>
    </xf>
    <xf numFmtId="0" fontId="5" fillId="0" borderId="0" xfId="40" applyNumberFormat="1" applyAlignment="1">
      <alignment vertical="top" wrapText="1"/>
    </xf>
    <xf numFmtId="166" fontId="7" fillId="0" borderId="22" xfId="40" applyNumberFormat="1" applyFont="1" applyBorder="1" applyAlignment="1" applyProtection="1">
      <alignment vertical="top"/>
      <protection locked="0"/>
    </xf>
    <xf numFmtId="0" fontId="7" fillId="0" borderId="19" xfId="40" applyFont="1" applyBorder="1" applyProtection="1">
      <protection locked="0"/>
    </xf>
    <xf numFmtId="0" fontId="7" fillId="0" borderId="18" xfId="40" applyFont="1" applyBorder="1"/>
    <xf numFmtId="0" fontId="7" fillId="0" borderId="19" xfId="40" applyFont="1" applyBorder="1" applyAlignment="1">
      <alignment horizontal="left" indent="2"/>
    </xf>
    <xf numFmtId="10" fontId="7" fillId="0" borderId="19" xfId="40" applyNumberFormat="1" applyFont="1" applyBorder="1" applyProtection="1">
      <protection locked="0"/>
    </xf>
    <xf numFmtId="0" fontId="7" fillId="0" borderId="20" xfId="40" quotePrefix="1" applyFont="1" applyBorder="1" applyAlignment="1">
      <alignment horizontal="left" indent="1"/>
    </xf>
    <xf numFmtId="0" fontId="7" fillId="0" borderId="23" xfId="40" applyFont="1" applyBorder="1" applyAlignment="1">
      <alignment horizontal="left"/>
    </xf>
    <xf numFmtId="167" fontId="7" fillId="0" borderId="21" xfId="40" applyNumberFormat="1" applyFont="1" applyBorder="1" applyProtection="1">
      <protection locked="0"/>
    </xf>
    <xf numFmtId="0" fontId="7" fillId="0" borderId="24" xfId="40" quotePrefix="1" applyFont="1" applyBorder="1" applyAlignment="1">
      <alignment horizontal="left" indent="1"/>
    </xf>
    <xf numFmtId="4" fontId="7" fillId="0" borderId="21" xfId="40" applyNumberFormat="1" applyFont="1" applyBorder="1" applyProtection="1">
      <protection locked="0"/>
    </xf>
    <xf numFmtId="0" fontId="7" fillId="0" borderId="24" xfId="40" applyFont="1" applyBorder="1" applyAlignment="1">
      <alignment horizontal="left" indent="1"/>
    </xf>
    <xf numFmtId="0" fontId="7" fillId="0" borderId="21" xfId="40" applyFont="1" applyBorder="1" applyAlignment="1">
      <alignment horizontal="left" indent="2"/>
    </xf>
    <xf numFmtId="3" fontId="7" fillId="0" borderId="21" xfId="40" applyNumberFormat="1" applyFont="1" applyBorder="1" applyProtection="1">
      <protection locked="0"/>
    </xf>
    <xf numFmtId="1" fontId="7" fillId="0" borderId="21" xfId="40" applyNumberFormat="1" applyFont="1" applyBorder="1" applyProtection="1">
      <protection locked="0"/>
    </xf>
    <xf numFmtId="166" fontId="7" fillId="0" borderId="21" xfId="40" applyNumberFormat="1" applyFont="1" applyBorder="1"/>
    <xf numFmtId="0" fontId="5" fillId="24" borderId="18" xfId="40" applyFill="1" applyBorder="1" applyAlignment="1">
      <alignment horizontal="left"/>
    </xf>
    <xf numFmtId="168" fontId="7" fillId="0" borderId="25" xfId="40" applyNumberFormat="1" applyFont="1" applyBorder="1"/>
    <xf numFmtId="0" fontId="5" fillId="24" borderId="26" xfId="40" applyFill="1" applyBorder="1"/>
    <xf numFmtId="0" fontId="7" fillId="0" borderId="27" xfId="40" applyFont="1" applyBorder="1"/>
    <xf numFmtId="166" fontId="7" fillId="0" borderId="27" xfId="40" applyNumberFormat="1" applyFont="1" applyBorder="1"/>
    <xf numFmtId="0" fontId="7" fillId="0" borderId="28" xfId="40" applyFont="1" applyBorder="1" applyAlignment="1">
      <alignment horizontal="center"/>
    </xf>
    <xf numFmtId="0" fontId="5" fillId="0" borderId="0" xfId="40" applyBorder="1"/>
    <xf numFmtId="0" fontId="5" fillId="0" borderId="0" xfId="40" applyFont="1"/>
    <xf numFmtId="0" fontId="4" fillId="0" borderId="0" xfId="39"/>
    <xf numFmtId="1" fontId="4" fillId="25" borderId="0" xfId="39" applyNumberFormat="1" applyFill="1"/>
    <xf numFmtId="0" fontId="4" fillId="25" borderId="0" xfId="39" applyFill="1"/>
    <xf numFmtId="1" fontId="4" fillId="0" borderId="0" xfId="39" applyNumberFormat="1" applyAlignment="1">
      <alignment horizontal="right"/>
    </xf>
    <xf numFmtId="9" fontId="4" fillId="25" borderId="0" xfId="39" applyNumberFormat="1" applyFill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13" fillId="27" borderId="0" xfId="0" applyFont="1" applyFill="1"/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/>
    <xf numFmtId="9" fontId="0" fillId="0" borderId="0" xfId="0" applyNumberFormat="1"/>
    <xf numFmtId="0" fontId="9" fillId="0" borderId="0" xfId="0" applyFont="1"/>
    <xf numFmtId="0" fontId="15" fillId="0" borderId="0" xfId="0" applyFont="1" applyFill="1"/>
    <xf numFmtId="0" fontId="0" fillId="0" borderId="0" xfId="0" applyFill="1"/>
    <xf numFmtId="0" fontId="4" fillId="0" borderId="0" xfId="39" applyFont="1"/>
    <xf numFmtId="0" fontId="4" fillId="0" borderId="0" xfId="38"/>
    <xf numFmtId="0" fontId="34" fillId="0" borderId="19" xfId="38" applyFont="1" applyBorder="1" applyAlignment="1">
      <alignment horizontal="center" vertical="center"/>
    </xf>
    <xf numFmtId="0" fontId="4" fillId="0" borderId="19" xfId="38" applyFont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/>
    </xf>
    <xf numFmtId="0" fontId="4" fillId="0" borderId="19" xfId="38" applyFont="1" applyBorder="1" applyAlignment="1">
      <alignment horizontal="center" vertical="center"/>
    </xf>
    <xf numFmtId="1" fontId="4" fillId="0" borderId="19" xfId="38" applyNumberFormat="1" applyFont="1" applyBorder="1" applyAlignment="1">
      <alignment horizontal="center" vertical="center"/>
    </xf>
    <xf numFmtId="0" fontId="9" fillId="0" borderId="19" xfId="38" applyFont="1" applyBorder="1" applyAlignment="1">
      <alignment vertical="center"/>
    </xf>
    <xf numFmtId="9" fontId="4" fillId="27" borderId="19" xfId="38" applyNumberFormat="1" applyFont="1" applyFill="1" applyBorder="1" applyAlignment="1">
      <alignment vertical="center"/>
    </xf>
    <xf numFmtId="9" fontId="4" fillId="0" borderId="19" xfId="38" applyNumberFormat="1" applyFont="1" applyBorder="1" applyAlignment="1">
      <alignment vertical="center"/>
    </xf>
    <xf numFmtId="10" fontId="4" fillId="27" borderId="19" xfId="38" applyNumberFormat="1" applyFont="1" applyFill="1" applyBorder="1" applyAlignment="1">
      <alignment horizontal="center" vertical="center"/>
    </xf>
    <xf numFmtId="0" fontId="4" fillId="27" borderId="19" xfId="38" applyFont="1" applyFill="1" applyBorder="1" applyAlignment="1">
      <alignment vertical="center"/>
    </xf>
    <xf numFmtId="0" fontId="4" fillId="0" borderId="19" xfId="38" applyBorder="1" applyAlignment="1">
      <alignment vertical="center"/>
    </xf>
    <xf numFmtId="1" fontId="4" fillId="27" borderId="19" xfId="38" applyNumberFormat="1" applyFont="1" applyFill="1" applyBorder="1" applyAlignment="1">
      <alignment horizontal="center" vertical="center"/>
    </xf>
    <xf numFmtId="0" fontId="4" fillId="0" borderId="0" xfId="38" applyFont="1"/>
    <xf numFmtId="0" fontId="4" fillId="26" borderId="19" xfId="38" applyFont="1" applyFill="1" applyBorder="1" applyAlignment="1">
      <alignment horizontal="center" vertical="center"/>
    </xf>
    <xf numFmtId="1" fontId="4" fillId="0" borderId="0" xfId="38" applyNumberFormat="1"/>
    <xf numFmtId="0" fontId="9" fillId="0" borderId="0" xfId="38" applyFont="1" applyAlignment="1">
      <alignment vertical="center"/>
    </xf>
    <xf numFmtId="0" fontId="4" fillId="0" borderId="0" xfId="38" applyAlignment="1">
      <alignment vertical="center"/>
    </xf>
    <xf numFmtId="1" fontId="4" fillId="0" borderId="0" xfId="38" applyNumberFormat="1" applyAlignment="1">
      <alignment vertical="center"/>
    </xf>
    <xf numFmtId="0" fontId="35" fillId="0" borderId="0" xfId="38" applyFont="1"/>
    <xf numFmtId="0" fontId="36" fillId="0" borderId="0" xfId="38" applyFont="1"/>
    <xf numFmtId="0" fontId="9" fillId="0" borderId="0" xfId="38" applyFont="1"/>
    <xf numFmtId="1" fontId="9" fillId="27" borderId="19" xfId="38" applyNumberFormat="1" applyFont="1" applyFill="1" applyBorder="1" applyAlignment="1">
      <alignment horizontal="center" vertical="center"/>
    </xf>
    <xf numFmtId="0" fontId="9" fillId="0" borderId="19" xfId="38" applyFont="1" applyBorder="1" applyAlignment="1">
      <alignment horizontal="center" vertical="center"/>
    </xf>
    <xf numFmtId="0" fontId="9" fillId="26" borderId="19" xfId="38" applyFont="1" applyFill="1" applyBorder="1" applyAlignment="1">
      <alignment vertical="center"/>
    </xf>
    <xf numFmtId="0" fontId="4" fillId="0" borderId="0" xfId="38" applyAlignment="1">
      <alignment horizontal="center" vertical="center"/>
    </xf>
    <xf numFmtId="0" fontId="36" fillId="0" borderId="0" xfId="38" applyFont="1" applyAlignment="1">
      <alignment horizontal="center" vertical="center"/>
    </xf>
    <xf numFmtId="10" fontId="4" fillId="0" borderId="19" xfId="38" applyNumberFormat="1" applyBorder="1" applyAlignment="1">
      <alignment horizontal="center" vertical="center"/>
    </xf>
    <xf numFmtId="0" fontId="0" fillId="0" borderId="0" xfId="37" applyFont="1"/>
    <xf numFmtId="0" fontId="0" fillId="24" borderId="0" xfId="39" applyFont="1" applyFill="1"/>
    <xf numFmtId="168" fontId="4" fillId="0" borderId="19" xfId="38" applyNumberFormat="1" applyBorder="1" applyAlignment="1">
      <alignment horizontal="center" vertical="center"/>
    </xf>
    <xf numFmtId="168" fontId="4" fillId="26" borderId="19" xfId="38" applyNumberFormat="1" applyFont="1" applyFill="1" applyBorder="1" applyAlignment="1">
      <alignment horizontal="center" vertical="center"/>
    </xf>
    <xf numFmtId="169" fontId="4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Border="1" applyAlignment="1">
      <alignment vertical="center"/>
    </xf>
    <xf numFmtId="169" fontId="4" fillId="0" borderId="19" xfId="46" applyNumberFormat="1" applyFont="1" applyBorder="1" applyAlignment="1">
      <alignment horizontal="center" vertical="center"/>
    </xf>
    <xf numFmtId="169" fontId="4" fillId="0" borderId="0" xfId="46" applyNumberFormat="1" applyAlignment="1">
      <alignment vertical="center"/>
    </xf>
    <xf numFmtId="169" fontId="36" fillId="0" borderId="0" xfId="46" applyNumberFormat="1" applyFont="1"/>
    <xf numFmtId="169" fontId="4" fillId="0" borderId="0" xfId="46" applyNumberFormat="1"/>
    <xf numFmtId="0" fontId="4" fillId="27" borderId="19" xfId="38" applyNumberFormat="1" applyFont="1" applyFill="1" applyBorder="1" applyAlignment="1">
      <alignment horizontal="center" vertical="center"/>
    </xf>
    <xf numFmtId="171" fontId="4" fillId="27" borderId="19" xfId="38" applyNumberFormat="1" applyFont="1" applyFill="1" applyBorder="1" applyAlignment="1">
      <alignment vertical="center"/>
    </xf>
    <xf numFmtId="0" fontId="38" fillId="0" borderId="0" xfId="51" applyFont="1"/>
    <xf numFmtId="172" fontId="39" fillId="0" borderId="0" xfId="51" applyNumberFormat="1" applyFont="1"/>
    <xf numFmtId="170" fontId="39" fillId="0" borderId="0" xfId="46" applyNumberFormat="1" applyFont="1"/>
    <xf numFmtId="0" fontId="40" fillId="0" borderId="30" xfId="51" applyFont="1" applyBorder="1" applyAlignment="1">
      <alignment vertical="top" wrapText="1"/>
    </xf>
    <xf numFmtId="0" fontId="41" fillId="0" borderId="30" xfId="51" applyFont="1" applyBorder="1" applyAlignment="1">
      <alignment vertical="top" wrapText="1"/>
    </xf>
    <xf numFmtId="0" fontId="41" fillId="0" borderId="29" xfId="40" applyFont="1" applyBorder="1" applyAlignment="1">
      <alignment horizontal="center" vertical="center"/>
    </xf>
    <xf numFmtId="0" fontId="38" fillId="0" borderId="19" xfId="51" applyFont="1" applyBorder="1"/>
    <xf numFmtId="0" fontId="42" fillId="0" borderId="19" xfId="51" applyFont="1" applyBorder="1"/>
    <xf numFmtId="0" fontId="40" fillId="28" borderId="19" xfId="53" applyFont="1" applyFill="1" applyBorder="1" applyAlignment="1">
      <alignment horizontal="center" vertical="center" wrapText="1"/>
    </xf>
    <xf numFmtId="0" fontId="40" fillId="28" borderId="31" xfId="53" applyFont="1" applyFill="1" applyBorder="1" applyAlignment="1">
      <alignment horizontal="center" vertical="center" wrapText="1"/>
    </xf>
    <xf numFmtId="0" fontId="40" fillId="28" borderId="29" xfId="53" applyFont="1" applyFill="1" applyBorder="1" applyAlignment="1">
      <alignment horizontal="center" vertical="center" wrapText="1"/>
    </xf>
    <xf numFmtId="0" fontId="44" fillId="0" borderId="0" xfId="54" applyFont="1" applyAlignment="1">
      <alignment vertical="top" wrapText="1"/>
    </xf>
    <xf numFmtId="0" fontId="42" fillId="0" borderId="0" xfId="51" applyFont="1" applyAlignment="1">
      <alignment horizontal="right"/>
    </xf>
    <xf numFmtId="0" fontId="0" fillId="0" borderId="19" xfId="38" applyFont="1" applyBorder="1" applyAlignment="1">
      <alignment horizontal="center" vertical="center" wrapText="1"/>
    </xf>
    <xf numFmtId="0" fontId="0" fillId="27" borderId="19" xfId="38" applyFont="1" applyFill="1" applyBorder="1" applyAlignment="1">
      <alignment horizontal="center" vertical="center" wrapText="1"/>
    </xf>
    <xf numFmtId="170" fontId="41" fillId="0" borderId="19" xfId="46" applyNumberFormat="1" applyFont="1" applyFill="1" applyBorder="1" applyAlignment="1">
      <alignment horizontal="center" vertical="center"/>
    </xf>
    <xf numFmtId="170" fontId="41" fillId="0" borderId="19" xfId="46" applyNumberFormat="1" applyFont="1" applyBorder="1" applyAlignment="1">
      <alignment horizontal="center" vertical="center"/>
    </xf>
    <xf numFmtId="170" fontId="40" fillId="0" borderId="19" xfId="46" applyNumberFormat="1" applyFont="1" applyBorder="1" applyAlignment="1">
      <alignment horizontal="center"/>
    </xf>
    <xf numFmtId="170" fontId="40" fillId="0" borderId="19" xfId="46" applyNumberFormat="1" applyFont="1" applyBorder="1" applyAlignment="1">
      <alignment horizontal="center" vertical="center"/>
    </xf>
    <xf numFmtId="0" fontId="0" fillId="0" borderId="0" xfId="39" applyFont="1"/>
    <xf numFmtId="171" fontId="4" fillId="25" borderId="0" xfId="39" applyNumberFormat="1" applyFill="1"/>
    <xf numFmtId="168" fontId="4" fillId="0" borderId="0" xfId="39" applyNumberFormat="1" applyAlignment="1">
      <alignment horizontal="right"/>
    </xf>
    <xf numFmtId="0" fontId="4" fillId="0" borderId="0" xfId="39" applyFont="1" applyFill="1"/>
    <xf numFmtId="165" fontId="4" fillId="0" borderId="0" xfId="46" applyAlignment="1">
      <alignment horizontal="center" vertical="center"/>
    </xf>
    <xf numFmtId="169" fontId="4" fillId="0" borderId="0" xfId="46" applyNumberFormat="1" applyAlignment="1">
      <alignment horizontal="center" vertical="center"/>
    </xf>
    <xf numFmtId="172" fontId="38" fillId="0" borderId="0" xfId="51" applyNumberFormat="1" applyFont="1"/>
    <xf numFmtId="169" fontId="4" fillId="27" borderId="19" xfId="46" applyNumberFormat="1" applyFont="1" applyFill="1" applyBorder="1" applyAlignment="1">
      <alignment horizontal="center" vertical="center" wrapText="1"/>
    </xf>
    <xf numFmtId="169" fontId="0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Font="1" applyBorder="1" applyAlignment="1">
      <alignment vertical="center"/>
    </xf>
    <xf numFmtId="169" fontId="4" fillId="27" borderId="19" xfId="46" applyNumberFormat="1" applyFont="1" applyFill="1" applyBorder="1" applyAlignment="1">
      <alignment vertical="center"/>
    </xf>
    <xf numFmtId="169" fontId="4" fillId="0" borderId="19" xfId="46" applyNumberFormat="1" applyBorder="1" applyAlignment="1">
      <alignment horizontal="center" vertical="center"/>
    </xf>
    <xf numFmtId="172" fontId="4" fillId="0" borderId="0" xfId="38" applyNumberFormat="1" applyAlignment="1">
      <alignment horizontal="center" vertical="center"/>
    </xf>
    <xf numFmtId="169" fontId="36" fillId="0" borderId="0" xfId="38" applyNumberFormat="1" applyFont="1"/>
    <xf numFmtId="173" fontId="36" fillId="0" borderId="0" xfId="46" applyNumberFormat="1" applyFont="1"/>
    <xf numFmtId="173" fontId="36" fillId="0" borderId="0" xfId="38" applyNumberFormat="1" applyFont="1"/>
    <xf numFmtId="169" fontId="0" fillId="0" borderId="19" xfId="46" applyNumberFormat="1" applyFont="1" applyBorder="1" applyAlignment="1">
      <alignment horizontal="center" vertical="center"/>
    </xf>
    <xf numFmtId="3" fontId="4" fillId="26" borderId="19" xfId="38" applyNumberFormat="1" applyFont="1" applyFill="1" applyBorder="1" applyAlignment="1">
      <alignment horizontal="center" vertical="center"/>
    </xf>
    <xf numFmtId="0" fontId="7" fillId="0" borderId="19" xfId="36" applyFont="1" applyFill="1" applyBorder="1" applyAlignment="1">
      <alignment vertical="center" wrapText="1"/>
    </xf>
    <xf numFmtId="169" fontId="36" fillId="0" borderId="0" xfId="46" applyNumberFormat="1" applyFont="1" applyFill="1"/>
    <xf numFmtId="0" fontId="45" fillId="0" borderId="0" xfId="51" applyFont="1" applyAlignment="1">
      <alignment horizontal="center" wrapText="1"/>
    </xf>
    <xf numFmtId="0" fontId="45" fillId="0" borderId="0" xfId="51" applyFont="1" applyFill="1" applyAlignment="1">
      <alignment horizontal="center" vertical="center" wrapText="1"/>
    </xf>
    <xf numFmtId="0" fontId="40" fillId="28" borderId="37" xfId="53" applyFont="1" applyFill="1" applyBorder="1" applyAlignment="1">
      <alignment horizontal="center" vertical="center" wrapText="1"/>
    </xf>
    <xf numFmtId="0" fontId="40" fillId="28" borderId="35" xfId="53" applyFont="1" applyFill="1" applyBorder="1" applyAlignment="1">
      <alignment horizontal="center" vertical="center" wrapText="1"/>
    </xf>
    <xf numFmtId="0" fontId="40" fillId="28" borderId="33" xfId="53" applyFont="1" applyFill="1" applyBorder="1" applyAlignment="1">
      <alignment horizontal="center" vertical="center" wrapText="1"/>
    </xf>
    <xf numFmtId="0" fontId="40" fillId="28" borderId="36" xfId="53" applyFont="1" applyFill="1" applyBorder="1" applyAlignment="1">
      <alignment horizontal="center" vertical="center" wrapText="1"/>
    </xf>
    <xf numFmtId="0" fontId="40" fillId="28" borderId="34" xfId="53" applyFont="1" applyFill="1" applyBorder="1" applyAlignment="1">
      <alignment horizontal="center" vertical="center" wrapText="1"/>
    </xf>
    <xf numFmtId="0" fontId="40" fillId="28" borderId="32" xfId="53" applyFont="1" applyFill="1" applyBorder="1" applyAlignment="1">
      <alignment horizontal="center" vertical="center" wrapText="1"/>
    </xf>
    <xf numFmtId="0" fontId="40" fillId="28" borderId="19" xfId="53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8" fillId="0" borderId="0" xfId="36" applyFont="1" applyAlignment="1">
      <alignment horizontal="center" vertical="center" wrapText="1"/>
    </xf>
    <xf numFmtId="0" fontId="33" fillId="0" borderId="0" xfId="38" applyFont="1" applyAlignment="1">
      <alignment horizontal="center" vertical="center"/>
    </xf>
  </cellXfs>
  <cellStyles count="5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8"/>
    <cellStyle name="Обычный 2 127" xfId="53"/>
    <cellStyle name="Обычный 2 2" xfId="54"/>
    <cellStyle name="Обычный 3" xfId="51"/>
    <cellStyle name="Обычный 4" xfId="55"/>
    <cellStyle name="Обычный_Агросугурта Янгикурган" xfId="36"/>
    <cellStyle name="Обычный_Расчёт кап" xfId="37"/>
    <cellStyle name="Обычный_Реконструкция " xfId="38"/>
    <cellStyle name="Обычный_Спорт зал 43" xfId="39"/>
    <cellStyle name="Обычный_Счет-фактура Экспертизе" xfId="40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Финансовый" xfId="46" builtinId="3"/>
    <cellStyle name="Финансовый 2" xfId="49"/>
    <cellStyle name="Финансовый 2 2" xfId="50"/>
    <cellStyle name="Финансовый 3" xfId="52"/>
    <cellStyle name="Финансовый 4" xfId="56"/>
    <cellStyle name="Финансовый 5" xfId="57"/>
    <cellStyle name="Финансовый 6" xfId="58"/>
    <cellStyle name="Хороший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3" name="Line 7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4" name="Line 8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5" name="Line 9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6" name="Line 1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7" name="Line 1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8" name="Line 12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9" name="Line 13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0" name="Line 14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91" name="Line 15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2" name="Line 16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3" name="Line 17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4" name="Line 18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5" name="Line 19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6" name="Line 2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abc4uz_2021.1/Abc_win/Doc/r923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</sheetNames>
    <sheetDataSet>
      <sheetData sheetId="0">
        <row r="20">
          <cell r="F20">
            <v>707.76965040000005</v>
          </cell>
        </row>
        <row r="47">
          <cell r="H47">
            <v>124135240.625</v>
          </cell>
        </row>
        <row r="63">
          <cell r="H63">
            <v>1035999896.6130002</v>
          </cell>
        </row>
        <row r="67">
          <cell r="H67">
            <v>4960000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zoomScale="115" zoomScaleNormal="100" zoomScaleSheetLayoutView="115" workbookViewId="0">
      <selection activeCell="B12" sqref="B12"/>
    </sheetView>
  </sheetViews>
  <sheetFormatPr defaultRowHeight="16.5" x14ac:dyDescent="0.3"/>
  <cols>
    <col min="1" max="1" width="7.7109375" style="110" customWidth="1"/>
    <col min="2" max="2" width="62.42578125" style="110" customWidth="1"/>
    <col min="3" max="3" width="20.5703125" style="110" customWidth="1"/>
    <col min="4" max="4" width="16.85546875" style="110" customWidth="1"/>
    <col min="5" max="5" width="19.7109375" style="110" bestFit="1" customWidth="1"/>
    <col min="6" max="16384" width="9.140625" style="110"/>
  </cols>
  <sheetData>
    <row r="1" spans="1:7" x14ac:dyDescent="0.3">
      <c r="C1" s="122"/>
    </row>
    <row r="2" spans="1:7" ht="16.5" customHeight="1" x14ac:dyDescent="0.3">
      <c r="A2" s="149" t="s">
        <v>156</v>
      </c>
      <c r="B2" s="149"/>
      <c r="C2" s="149"/>
    </row>
    <row r="3" spans="1:7" ht="18" x14ac:dyDescent="0.3">
      <c r="A3" s="149"/>
      <c r="B3" s="149"/>
      <c r="C3" s="149"/>
      <c r="D3" s="121"/>
      <c r="E3" s="121"/>
      <c r="F3" s="121"/>
      <c r="G3" s="121"/>
    </row>
    <row r="4" spans="1:7" x14ac:dyDescent="0.3">
      <c r="A4" s="150" t="s">
        <v>161</v>
      </c>
      <c r="B4" s="150"/>
      <c r="C4" s="150"/>
    </row>
    <row r="5" spans="1:7" ht="30.75" customHeight="1" x14ac:dyDescent="0.3">
      <c r="A5" s="150"/>
      <c r="B5" s="150"/>
      <c r="C5" s="150"/>
      <c r="D5" s="121"/>
      <c r="E5" s="121"/>
      <c r="F5" s="121"/>
      <c r="G5" s="121"/>
    </row>
    <row r="6" spans="1:7" x14ac:dyDescent="0.3">
      <c r="A6" s="151" t="s">
        <v>31</v>
      </c>
      <c r="B6" s="154" t="s">
        <v>32</v>
      </c>
      <c r="C6" s="157" t="s">
        <v>149</v>
      </c>
    </row>
    <row r="7" spans="1:7" x14ac:dyDescent="0.3">
      <c r="A7" s="152"/>
      <c r="B7" s="155"/>
      <c r="C7" s="157"/>
    </row>
    <row r="8" spans="1:7" ht="19.5" customHeight="1" x14ac:dyDescent="0.3">
      <c r="A8" s="153"/>
      <c r="B8" s="156"/>
      <c r="C8" s="157"/>
    </row>
    <row r="9" spans="1:7" x14ac:dyDescent="0.3">
      <c r="A9" s="120">
        <v>1</v>
      </c>
      <c r="B9" s="119">
        <v>2</v>
      </c>
      <c r="C9" s="118">
        <v>3</v>
      </c>
    </row>
    <row r="10" spans="1:7" x14ac:dyDescent="0.3">
      <c r="A10" s="116"/>
      <c r="B10" s="116"/>
      <c r="C10" s="116"/>
    </row>
    <row r="11" spans="1:7" x14ac:dyDescent="0.3">
      <c r="A11" s="117"/>
      <c r="B11" s="117" t="s">
        <v>148</v>
      </c>
      <c r="C11" s="116"/>
    </row>
    <row r="12" spans="1:7" x14ac:dyDescent="0.3">
      <c r="A12" s="115">
        <v>1</v>
      </c>
      <c r="B12" s="114" t="str">
        <f>"Затраты на основную заработную плату "&amp;'По объектная '!L4&amp;" сум"</f>
        <v>Затраты на основную заработную плату 24783 сум</v>
      </c>
      <c r="C12" s="125"/>
    </row>
    <row r="13" spans="1:7" x14ac:dyDescent="0.3">
      <c r="A13" s="115">
        <v>2</v>
      </c>
      <c r="B13" s="114" t="str">
        <f>"Начисление на социальное страхование 12%"</f>
        <v>Начисление на социальное страхование 12%</v>
      </c>
      <c r="C13" s="125"/>
    </row>
    <row r="14" spans="1:7" x14ac:dyDescent="0.3">
      <c r="A14" s="115">
        <f>A12+1</f>
        <v>2</v>
      </c>
      <c r="B14" s="114" t="s">
        <v>147</v>
      </c>
      <c r="C14" s="125"/>
    </row>
    <row r="15" spans="1:7" x14ac:dyDescent="0.3">
      <c r="A15" s="115">
        <f t="shared" ref="A15:A30" si="0">A14+1</f>
        <v>3</v>
      </c>
      <c r="B15" s="114" t="s">
        <v>146</v>
      </c>
      <c r="C15" s="125"/>
    </row>
    <row r="16" spans="1:7" x14ac:dyDescent="0.3">
      <c r="A16" s="115">
        <f t="shared" si="0"/>
        <v>4</v>
      </c>
      <c r="B16" s="114" t="str">
        <f>"Транспортные расходы на материалы "&amp;'По объектная '!J4*100&amp;"%"</f>
        <v>Транспортные расходы на материалы 0%</v>
      </c>
      <c r="C16" s="125"/>
    </row>
    <row r="17" spans="1:5" x14ac:dyDescent="0.3">
      <c r="A17" s="115">
        <f t="shared" si="0"/>
        <v>5</v>
      </c>
      <c r="B17" s="114" t="s">
        <v>42</v>
      </c>
      <c r="C17" s="125"/>
    </row>
    <row r="18" spans="1:5" x14ac:dyDescent="0.3">
      <c r="A18" s="115">
        <f t="shared" si="0"/>
        <v>6</v>
      </c>
      <c r="B18" s="114" t="str">
        <f>"Транспортные расходы на кабельную продукцию "&amp;'По объектная '!K4*100&amp;"%"</f>
        <v>Транспортные расходы на кабельную продукцию 0%</v>
      </c>
      <c r="C18" s="125"/>
    </row>
    <row r="19" spans="1:5" x14ac:dyDescent="0.3">
      <c r="A19" s="115">
        <f>A18+1</f>
        <v>7</v>
      </c>
      <c r="B19" s="113" t="s">
        <v>144</v>
      </c>
      <c r="C19" s="127"/>
    </row>
    <row r="20" spans="1:5" x14ac:dyDescent="0.3">
      <c r="A20" s="115">
        <f t="shared" si="0"/>
        <v>8</v>
      </c>
      <c r="B20" s="114" t="str">
        <f>"Прочие затраты и расходы подрядчика "&amp;'По объектная '!O4*100&amp;"%"</f>
        <v>Прочие затраты и расходы подрядчика 17%</v>
      </c>
      <c r="C20" s="126"/>
    </row>
    <row r="21" spans="1:5" x14ac:dyDescent="0.3">
      <c r="A21" s="115">
        <f t="shared" si="0"/>
        <v>9</v>
      </c>
      <c r="B21" s="113" t="s">
        <v>139</v>
      </c>
      <c r="C21" s="128"/>
    </row>
    <row r="22" spans="1:5" x14ac:dyDescent="0.3">
      <c r="A22" s="115">
        <f t="shared" si="0"/>
        <v>10</v>
      </c>
      <c r="B22" s="114" t="s">
        <v>145</v>
      </c>
      <c r="C22" s="126"/>
    </row>
    <row r="23" spans="1:5" x14ac:dyDescent="0.3">
      <c r="A23" s="115">
        <f t="shared" si="0"/>
        <v>11</v>
      </c>
      <c r="B23" s="114" t="str">
        <f>"Транспортные расходы на оборудование "&amp;'По объектная '!I4*100&amp;"%"</f>
        <v>Транспортные расходы на оборудование 2%</v>
      </c>
      <c r="C23" s="126"/>
    </row>
    <row r="24" spans="1:5" x14ac:dyDescent="0.3">
      <c r="A24" s="115">
        <f t="shared" si="0"/>
        <v>12</v>
      </c>
      <c r="B24" s="113" t="s">
        <v>139</v>
      </c>
      <c r="C24" s="127"/>
    </row>
    <row r="25" spans="1:5" x14ac:dyDescent="0.3">
      <c r="A25" s="115">
        <f t="shared" si="0"/>
        <v>13</v>
      </c>
      <c r="B25" s="114" t="s">
        <v>143</v>
      </c>
      <c r="C25" s="126"/>
    </row>
    <row r="26" spans="1:5" x14ac:dyDescent="0.3">
      <c r="A26" s="115">
        <f t="shared" si="0"/>
        <v>14</v>
      </c>
      <c r="B26" s="114" t="s">
        <v>142</v>
      </c>
      <c r="C26" s="126"/>
    </row>
    <row r="27" spans="1:5" x14ac:dyDescent="0.3">
      <c r="A27" s="115">
        <f t="shared" si="0"/>
        <v>15</v>
      </c>
      <c r="B27" s="114" t="s">
        <v>141</v>
      </c>
      <c r="C27" s="126"/>
    </row>
    <row r="28" spans="1:5" x14ac:dyDescent="0.3">
      <c r="A28" s="115">
        <f t="shared" si="0"/>
        <v>16</v>
      </c>
      <c r="B28" s="113" t="s">
        <v>157</v>
      </c>
      <c r="C28" s="128"/>
    </row>
    <row r="29" spans="1:5" x14ac:dyDescent="0.3">
      <c r="A29" s="115">
        <f t="shared" si="0"/>
        <v>17</v>
      </c>
      <c r="B29" s="114" t="str">
        <f>"НДС "&amp;'По объектная '!S4*100&amp;"%"</f>
        <v>НДС 12%</v>
      </c>
      <c r="C29" s="126"/>
      <c r="E29" s="135"/>
    </row>
    <row r="30" spans="1:5" x14ac:dyDescent="0.3">
      <c r="A30" s="115">
        <f t="shared" si="0"/>
        <v>18</v>
      </c>
      <c r="B30" s="113" t="s">
        <v>158</v>
      </c>
      <c r="C30" s="128"/>
      <c r="D30" s="112"/>
      <c r="E30" s="111"/>
    </row>
  </sheetData>
  <mergeCells count="5">
    <mergeCell ref="A2:C3"/>
    <mergeCell ref="A4:C5"/>
    <mergeCell ref="A6:A8"/>
    <mergeCell ref="B6:B8"/>
    <mergeCell ref="C6:C8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21"/>
  <sheetViews>
    <sheetView zoomScaleSheetLayoutView="100" workbookViewId="0">
      <selection activeCell="E61" sqref="E61"/>
    </sheetView>
  </sheetViews>
  <sheetFormatPr defaultRowHeight="12.75" x14ac:dyDescent="0.2"/>
  <cols>
    <col min="1" max="1" width="3.28515625" customWidth="1"/>
    <col min="3" max="3" width="18" customWidth="1"/>
    <col min="5" max="5" width="9.5703125" customWidth="1"/>
    <col min="6" max="6" width="8.28515625" customWidth="1"/>
    <col min="7" max="7" width="7.85546875" customWidth="1"/>
    <col min="8" max="8" width="12" customWidth="1"/>
    <col min="9" max="9" width="11.85546875" customWidth="1"/>
    <col min="10" max="10" width="3.7109375" customWidth="1"/>
  </cols>
  <sheetData>
    <row r="1" spans="1:12" s="51" customFormat="1" x14ac:dyDescent="0.2">
      <c r="A1" s="51" t="s">
        <v>36</v>
      </c>
      <c r="D1" s="99">
        <f>'По объектная '!H11</f>
        <v>0</v>
      </c>
      <c r="L1" s="132"/>
    </row>
    <row r="2" spans="1:12" s="51" customFormat="1" x14ac:dyDescent="0.2">
      <c r="A2" s="51" t="s">
        <v>37</v>
      </c>
      <c r="D2" s="52">
        <f>'По объектная '!D6</f>
        <v>707.76965040000005</v>
      </c>
      <c r="E2" s="51" t="s">
        <v>38</v>
      </c>
    </row>
    <row r="3" spans="1:12" s="51" customFormat="1" x14ac:dyDescent="0.2">
      <c r="A3" s="51" t="s">
        <v>39</v>
      </c>
      <c r="D3" s="53"/>
      <c r="E3" s="51" t="s">
        <v>40</v>
      </c>
    </row>
    <row r="4" spans="1:12" s="51" customFormat="1" x14ac:dyDescent="0.2">
      <c r="A4" s="51" t="s">
        <v>39</v>
      </c>
      <c r="D4" s="131">
        <f>F4/1000</f>
        <v>124135.24062500001</v>
      </c>
      <c r="E4" s="51" t="s">
        <v>2</v>
      </c>
      <c r="F4" s="52">
        <f>'По объектная '!E6</f>
        <v>124135240.625</v>
      </c>
    </row>
    <row r="5" spans="1:12" s="51" customFormat="1" x14ac:dyDescent="0.2">
      <c r="A5" s="51" t="s">
        <v>41</v>
      </c>
      <c r="D5" s="131">
        <f>F5/1000</f>
        <v>1035999.8966130002</v>
      </c>
      <c r="E5" s="51" t="s">
        <v>2</v>
      </c>
      <c r="F5" s="52">
        <f>'По объектная '!F6</f>
        <v>1035999896.6130002</v>
      </c>
    </row>
    <row r="6" spans="1:12" s="51" customFormat="1" x14ac:dyDescent="0.2">
      <c r="A6" s="51" t="s">
        <v>42</v>
      </c>
      <c r="D6" s="131">
        <f>F6/1000</f>
        <v>0</v>
      </c>
      <c r="E6" s="51" t="s">
        <v>2</v>
      </c>
      <c r="F6" s="52">
        <f>'По объектная '!G6</f>
        <v>0</v>
      </c>
    </row>
    <row r="7" spans="1:12" s="51" customFormat="1" x14ac:dyDescent="0.2">
      <c r="A7" s="51" t="s">
        <v>43</v>
      </c>
      <c r="D7" s="131">
        <f>F7/1000</f>
        <v>4960</v>
      </c>
      <c r="E7" s="51" t="s">
        <v>2</v>
      </c>
      <c r="F7" s="52">
        <f>'По объектная '!H6</f>
        <v>4960000</v>
      </c>
    </row>
    <row r="8" spans="1:12" s="51" customFormat="1" x14ac:dyDescent="0.2">
      <c r="A8" s="68" t="s">
        <v>119</v>
      </c>
      <c r="D8" s="55">
        <f>'По объектная '!J4</f>
        <v>0</v>
      </c>
    </row>
    <row r="9" spans="1:12" s="51" customFormat="1" x14ac:dyDescent="0.2">
      <c r="A9" s="129" t="s">
        <v>154</v>
      </c>
      <c r="D9" s="130">
        <f>'По объектная '!K4</f>
        <v>0</v>
      </c>
    </row>
    <row r="10" spans="1:12" s="51" customFormat="1" x14ac:dyDescent="0.2">
      <c r="A10" s="68" t="s">
        <v>120</v>
      </c>
      <c r="D10" s="55">
        <f>'По объектная '!I4</f>
        <v>0.02</v>
      </c>
    </row>
    <row r="11" spans="1:12" s="51" customFormat="1" x14ac:dyDescent="0.2">
      <c r="A11" s="51" t="s">
        <v>44</v>
      </c>
      <c r="D11" s="54">
        <f>F11/1000</f>
        <v>0</v>
      </c>
      <c r="F11" s="52"/>
    </row>
    <row r="12" spans="1:12" s="51" customFormat="1" x14ac:dyDescent="0.2">
      <c r="A12" s="51" t="s">
        <v>45</v>
      </c>
    </row>
    <row r="13" spans="1:12" ht="15.75" x14ac:dyDescent="0.25">
      <c r="B13" s="56" t="s">
        <v>46</v>
      </c>
      <c r="C13" s="57"/>
      <c r="D13" s="58"/>
      <c r="E13" s="58"/>
      <c r="F13" s="58"/>
      <c r="G13" s="58"/>
      <c r="H13" s="58"/>
    </row>
    <row r="14" spans="1:12" ht="15" x14ac:dyDescent="0.25">
      <c r="B14" s="59"/>
      <c r="C14" s="60"/>
      <c r="D14" s="59"/>
      <c r="E14" s="58"/>
      <c r="F14" s="58"/>
      <c r="G14" s="58"/>
      <c r="H14" s="58"/>
    </row>
    <row r="15" spans="1:12" ht="15.75" customHeight="1" x14ac:dyDescent="0.25">
      <c r="A15" s="160" t="s">
        <v>47</v>
      </c>
      <c r="B15" s="160"/>
      <c r="C15" s="160"/>
      <c r="D15" s="160"/>
      <c r="E15" s="160"/>
      <c r="F15" s="160"/>
      <c r="G15" s="160"/>
      <c r="H15" s="160"/>
      <c r="I15" s="160"/>
    </row>
    <row r="16" spans="1:12" ht="15.75" customHeight="1" x14ac:dyDescent="0.25">
      <c r="A16" s="160"/>
      <c r="B16" s="160"/>
      <c r="C16" s="160"/>
      <c r="D16" s="160"/>
      <c r="E16" s="160"/>
      <c r="F16" s="160"/>
      <c r="G16" s="160"/>
      <c r="H16" s="160"/>
      <c r="I16" s="160"/>
    </row>
    <row r="17" spans="2:9" ht="15.75" customHeight="1" x14ac:dyDescent="0.25">
      <c r="B17" s="61"/>
      <c r="C17" s="160" t="s">
        <v>48</v>
      </c>
      <c r="D17" s="160"/>
      <c r="E17" s="160"/>
      <c r="F17" s="160"/>
      <c r="G17" s="160"/>
      <c r="H17" s="160"/>
    </row>
    <row r="18" spans="2:9" x14ac:dyDescent="0.2">
      <c r="B18" t="s">
        <v>49</v>
      </c>
    </row>
    <row r="19" spans="2:9" x14ac:dyDescent="0.2">
      <c r="B19" s="161" t="s">
        <v>50</v>
      </c>
      <c r="C19" s="161"/>
      <c r="D19" s="161"/>
      <c r="E19" s="161"/>
      <c r="F19" s="161"/>
      <c r="G19" s="161"/>
      <c r="H19" s="161"/>
      <c r="I19" s="161"/>
    </row>
    <row r="20" spans="2:9" x14ac:dyDescent="0.2">
      <c r="B20" s="161" t="s">
        <v>51</v>
      </c>
      <c r="C20" s="161"/>
      <c r="D20" s="161"/>
      <c r="E20" s="161"/>
      <c r="F20" s="161"/>
      <c r="G20" s="161"/>
      <c r="H20" s="161"/>
      <c r="I20" s="161"/>
    </row>
    <row r="21" spans="2:9" x14ac:dyDescent="0.2">
      <c r="B21" s="161" t="s">
        <v>52</v>
      </c>
      <c r="C21" s="161"/>
      <c r="D21" s="161"/>
      <c r="E21" s="161"/>
      <c r="F21" s="161"/>
      <c r="G21" s="161"/>
      <c r="H21" s="161"/>
      <c r="I21" s="161"/>
    </row>
    <row r="22" spans="2:9" x14ac:dyDescent="0.2">
      <c r="B22" s="161" t="s">
        <v>53</v>
      </c>
      <c r="C22" s="161"/>
      <c r="D22" s="161"/>
      <c r="E22" s="161"/>
      <c r="F22" s="161"/>
      <c r="G22" s="161"/>
      <c r="H22" s="161"/>
      <c r="I22" s="161"/>
    </row>
    <row r="23" spans="2:9" x14ac:dyDescent="0.2">
      <c r="B23" t="s">
        <v>54</v>
      </c>
    </row>
    <row r="24" spans="2:9" x14ac:dyDescent="0.2">
      <c r="B24" s="161" t="s">
        <v>55</v>
      </c>
      <c r="C24" s="161"/>
      <c r="D24" s="161"/>
      <c r="E24" s="161"/>
      <c r="F24" s="161"/>
      <c r="G24" s="161"/>
      <c r="H24" s="161"/>
      <c r="I24" s="161"/>
    </row>
    <row r="26" spans="2:9" x14ac:dyDescent="0.2">
      <c r="B26" s="158" t="s">
        <v>117</v>
      </c>
      <c r="C26" s="158"/>
      <c r="D26" s="158"/>
      <c r="E26" s="158"/>
      <c r="F26" s="158"/>
      <c r="G26" s="158"/>
    </row>
    <row r="28" spans="2:9" x14ac:dyDescent="0.2">
      <c r="B28" s="163" t="s">
        <v>56</v>
      </c>
      <c r="C28" s="161"/>
      <c r="D28" s="161"/>
      <c r="E28" s="161"/>
      <c r="F28" s="161"/>
      <c r="G28" s="161"/>
      <c r="H28" s="161"/>
      <c r="I28" s="161"/>
    </row>
    <row r="29" spans="2:9" x14ac:dyDescent="0.2">
      <c r="B29" s="163" t="s">
        <v>57</v>
      </c>
      <c r="C29" s="163"/>
      <c r="D29" s="163"/>
      <c r="E29" s="163"/>
      <c r="F29" s="163"/>
      <c r="G29" s="163"/>
      <c r="H29" s="163"/>
      <c r="I29" s="163"/>
    </row>
    <row r="30" spans="2:9" x14ac:dyDescent="0.2">
      <c r="B30" s="63" t="s">
        <v>58</v>
      </c>
    </row>
    <row r="31" spans="2:9" x14ac:dyDescent="0.2">
      <c r="B31" s="63" t="s">
        <v>59</v>
      </c>
    </row>
    <row r="32" spans="2:9" x14ac:dyDescent="0.2">
      <c r="B32" s="63" t="s">
        <v>60</v>
      </c>
    </row>
    <row r="33" spans="2:9" x14ac:dyDescent="0.2">
      <c r="B33" s="63" t="s">
        <v>61</v>
      </c>
    </row>
    <row r="34" spans="2:9" x14ac:dyDescent="0.2">
      <c r="B34" s="63" t="s">
        <v>62</v>
      </c>
    </row>
    <row r="35" spans="2:9" x14ac:dyDescent="0.2">
      <c r="B35" s="63" t="s">
        <v>63</v>
      </c>
    </row>
    <row r="37" spans="2:9" x14ac:dyDescent="0.2">
      <c r="B37" s="63" t="s">
        <v>64</v>
      </c>
    </row>
    <row r="39" spans="2:9" x14ac:dyDescent="0.2">
      <c r="B39" t="s">
        <v>65</v>
      </c>
    </row>
    <row r="40" spans="2:9" x14ac:dyDescent="0.2">
      <c r="B40" s="161" t="s">
        <v>66</v>
      </c>
      <c r="C40" s="161"/>
      <c r="D40" s="161"/>
      <c r="E40" s="161"/>
      <c r="F40" s="161"/>
      <c r="G40" s="161"/>
      <c r="H40" s="161"/>
      <c r="I40" s="161"/>
    </row>
    <row r="41" spans="2:9" x14ac:dyDescent="0.2">
      <c r="B41" t="s">
        <v>67</v>
      </c>
    </row>
    <row r="43" spans="2:9" x14ac:dyDescent="0.2">
      <c r="B43" s="158" t="s">
        <v>68</v>
      </c>
      <c r="C43" s="158"/>
      <c r="D43" s="158"/>
      <c r="E43" s="158"/>
      <c r="F43" s="158"/>
    </row>
    <row r="44" spans="2:9" x14ac:dyDescent="0.2">
      <c r="B44" t="s">
        <v>69</v>
      </c>
    </row>
    <row r="45" spans="2:9" x14ac:dyDescent="0.2">
      <c r="B45" s="63" t="s">
        <v>70</v>
      </c>
    </row>
    <row r="46" spans="2:9" x14ac:dyDescent="0.2">
      <c r="B46" s="63" t="s">
        <v>71</v>
      </c>
    </row>
    <row r="47" spans="2:9" x14ac:dyDescent="0.2">
      <c r="B47" t="s">
        <v>72</v>
      </c>
    </row>
    <row r="48" spans="2:9" x14ac:dyDescent="0.2">
      <c r="B48" s="63" t="s">
        <v>73</v>
      </c>
    </row>
    <row r="49" spans="2:9" x14ac:dyDescent="0.2">
      <c r="B49" t="s">
        <v>74</v>
      </c>
    </row>
    <row r="51" spans="2:9" x14ac:dyDescent="0.2">
      <c r="B51" s="158" t="s">
        <v>75</v>
      </c>
      <c r="C51" s="158"/>
      <c r="D51" s="158"/>
      <c r="E51" s="158"/>
      <c r="F51" s="158"/>
    </row>
    <row r="52" spans="2:9" x14ac:dyDescent="0.2">
      <c r="B52" t="s">
        <v>69</v>
      </c>
    </row>
    <row r="53" spans="2:9" x14ac:dyDescent="0.2">
      <c r="B53" s="63" t="s">
        <v>76</v>
      </c>
    </row>
    <row r="54" spans="2:9" x14ac:dyDescent="0.2">
      <c r="B54" s="63" t="s">
        <v>77</v>
      </c>
    </row>
    <row r="55" spans="2:9" x14ac:dyDescent="0.2">
      <c r="B55" t="s">
        <v>78</v>
      </c>
    </row>
    <row r="56" spans="2:9" x14ac:dyDescent="0.2">
      <c r="B56" t="s">
        <v>121</v>
      </c>
    </row>
    <row r="57" spans="2:9" x14ac:dyDescent="0.2">
      <c r="B57" s="98" t="str">
        <f>"сог. каталог 2026 г за 2 квартал "&amp;'По объектная '!L4&amp;" сум чел/час"</f>
        <v>сог. каталог 2026 г за 2 квартал 24783 сум чел/час</v>
      </c>
    </row>
    <row r="58" spans="2:9" x14ac:dyDescent="0.2">
      <c r="B58" s="161" t="s">
        <v>79</v>
      </c>
      <c r="C58" s="161"/>
      <c r="D58" s="161"/>
      <c r="E58" s="161"/>
      <c r="F58" s="161"/>
      <c r="G58" s="161"/>
      <c r="H58" s="161"/>
      <c r="I58" s="161"/>
    </row>
    <row r="59" spans="2:9" x14ac:dyDescent="0.2">
      <c r="B59" t="s">
        <v>80</v>
      </c>
    </row>
    <row r="60" spans="2:9" x14ac:dyDescent="0.2">
      <c r="B60" t="s">
        <v>81</v>
      </c>
      <c r="E60" s="64" t="s">
        <v>49</v>
      </c>
      <c r="F60" s="64">
        <v>0.12</v>
      </c>
    </row>
    <row r="61" spans="2:9" x14ac:dyDescent="0.2">
      <c r="B61" s="63" t="s">
        <v>82</v>
      </c>
    </row>
    <row r="62" spans="2:9" x14ac:dyDescent="0.2">
      <c r="B62" s="63"/>
    </row>
    <row r="63" spans="2:9" x14ac:dyDescent="0.2">
      <c r="B63" t="s">
        <v>83</v>
      </c>
    </row>
    <row r="64" spans="2:9" x14ac:dyDescent="0.2">
      <c r="B64" t="s">
        <v>84</v>
      </c>
    </row>
    <row r="65" spans="2:4" x14ac:dyDescent="0.2">
      <c r="B65" t="s">
        <v>85</v>
      </c>
    </row>
    <row r="66" spans="2:4" x14ac:dyDescent="0.2">
      <c r="B66" t="s">
        <v>86</v>
      </c>
    </row>
    <row r="68" spans="2:4" x14ac:dyDescent="0.2">
      <c r="C68" s="63" t="s">
        <v>87</v>
      </c>
      <c r="D68" s="63"/>
    </row>
    <row r="69" spans="2:4" x14ac:dyDescent="0.2">
      <c r="C69" s="63"/>
      <c r="D69" s="63"/>
    </row>
    <row r="70" spans="2:4" x14ac:dyDescent="0.2">
      <c r="B70" t="s">
        <v>69</v>
      </c>
    </row>
    <row r="71" spans="2:4" x14ac:dyDescent="0.2">
      <c r="B71" s="63" t="s">
        <v>88</v>
      </c>
    </row>
    <row r="72" spans="2:4" x14ac:dyDescent="0.2">
      <c r="B72" s="65" t="s">
        <v>89</v>
      </c>
    </row>
    <row r="74" spans="2:4" x14ac:dyDescent="0.2">
      <c r="B74" t="s">
        <v>90</v>
      </c>
    </row>
    <row r="75" spans="2:4" x14ac:dyDescent="0.2">
      <c r="B75" t="s">
        <v>91</v>
      </c>
    </row>
    <row r="76" spans="2:4" x14ac:dyDescent="0.2">
      <c r="C76" s="66"/>
    </row>
    <row r="77" spans="2:4" x14ac:dyDescent="0.2">
      <c r="B77" s="63" t="s">
        <v>92</v>
      </c>
    </row>
    <row r="78" spans="2:4" x14ac:dyDescent="0.2">
      <c r="B78" s="63"/>
      <c r="D78" s="63"/>
    </row>
    <row r="79" spans="2:4" x14ac:dyDescent="0.2">
      <c r="B79" t="s">
        <v>93</v>
      </c>
    </row>
    <row r="80" spans="2:4" x14ac:dyDescent="0.2">
      <c r="B80" t="s">
        <v>94</v>
      </c>
    </row>
    <row r="81" spans="2:5" x14ac:dyDescent="0.2">
      <c r="B81" t="s">
        <v>95</v>
      </c>
    </row>
    <row r="82" spans="2:5" x14ac:dyDescent="0.2">
      <c r="B82" t="s">
        <v>96</v>
      </c>
    </row>
    <row r="83" spans="2:5" x14ac:dyDescent="0.2">
      <c r="B83" t="s">
        <v>97</v>
      </c>
    </row>
    <row r="84" spans="2:5" x14ac:dyDescent="0.2">
      <c r="B84" s="158" t="s">
        <v>98</v>
      </c>
      <c r="C84" s="162"/>
      <c r="D84" s="162"/>
      <c r="E84" s="162"/>
    </row>
    <row r="85" spans="2:5" x14ac:dyDescent="0.2">
      <c r="B85" s="63" t="s">
        <v>99</v>
      </c>
    </row>
    <row r="86" spans="2:5" x14ac:dyDescent="0.2">
      <c r="B86" s="63"/>
    </row>
    <row r="87" spans="2:5" x14ac:dyDescent="0.2">
      <c r="B87" t="s">
        <v>118</v>
      </c>
    </row>
    <row r="88" spans="2:5" x14ac:dyDescent="0.2">
      <c r="B88" t="s">
        <v>69</v>
      </c>
    </row>
    <row r="89" spans="2:5" x14ac:dyDescent="0.2">
      <c r="B89" s="63" t="s">
        <v>100</v>
      </c>
    </row>
    <row r="90" spans="2:5" x14ac:dyDescent="0.2">
      <c r="B90" t="s">
        <v>101</v>
      </c>
    </row>
    <row r="92" spans="2:5" x14ac:dyDescent="0.2">
      <c r="B92" s="63" t="s">
        <v>102</v>
      </c>
    </row>
    <row r="94" spans="2:5" x14ac:dyDescent="0.2">
      <c r="B94" t="s">
        <v>103</v>
      </c>
    </row>
    <row r="96" spans="2:5" x14ac:dyDescent="0.2">
      <c r="B96" s="63" t="s">
        <v>104</v>
      </c>
    </row>
    <row r="97" spans="2:9" x14ac:dyDescent="0.2">
      <c r="B97" s="63"/>
    </row>
    <row r="98" spans="2:9" x14ac:dyDescent="0.2">
      <c r="B98" t="s">
        <v>140</v>
      </c>
    </row>
    <row r="99" spans="2:9" x14ac:dyDescent="0.2">
      <c r="B99" t="str">
        <f>" Приняты в размере "&amp;'По объектная '!O4*100&amp;" %"</f>
        <v xml:space="preserve"> Приняты в размере 17 %</v>
      </c>
    </row>
    <row r="101" spans="2:9" x14ac:dyDescent="0.2">
      <c r="B101" s="63" t="s">
        <v>105</v>
      </c>
    </row>
    <row r="102" spans="2:9" x14ac:dyDescent="0.2">
      <c r="B102" s="63"/>
    </row>
    <row r="103" spans="2:9" x14ac:dyDescent="0.2">
      <c r="B103" t="s">
        <v>106</v>
      </c>
    </row>
    <row r="104" spans="2:9" x14ac:dyDescent="0.2">
      <c r="B104" t="s">
        <v>107</v>
      </c>
    </row>
    <row r="105" spans="2:9" x14ac:dyDescent="0.2">
      <c r="B105" t="s">
        <v>108</v>
      </c>
    </row>
    <row r="106" spans="2:9" x14ac:dyDescent="0.2">
      <c r="B106" t="s">
        <v>109</v>
      </c>
    </row>
    <row r="108" spans="2:9" x14ac:dyDescent="0.2">
      <c r="B108" s="63" t="s">
        <v>110</v>
      </c>
    </row>
    <row r="109" spans="2:9" x14ac:dyDescent="0.2">
      <c r="B109" s="63"/>
    </row>
    <row r="110" spans="2:9" x14ac:dyDescent="0.2">
      <c r="B110" t="str">
        <f>"      Транспортные и заготовительно-складские расходы на материали "&amp;'По объектная '!J4*100&amp;"%, провод и кабелья "&amp;'По объектная '!K4*100&amp;" %"</f>
        <v xml:space="preserve">      Транспортные и заготовительно-складские расходы на материали 0%, провод и кабелья 0 %</v>
      </c>
    </row>
    <row r="111" spans="2:9" x14ac:dyDescent="0.2">
      <c r="B111" s="62" t="s">
        <v>122</v>
      </c>
      <c r="C111" s="62"/>
      <c r="D111" s="62"/>
      <c r="E111" s="62"/>
      <c r="F111" s="62"/>
      <c r="G111" s="62"/>
      <c r="H111" s="62"/>
      <c r="I111" s="62"/>
    </row>
    <row r="112" spans="2:9" x14ac:dyDescent="0.2">
      <c r="B112" s="62"/>
      <c r="C112" s="62"/>
      <c r="D112" s="62"/>
      <c r="E112" s="62"/>
      <c r="F112" s="62"/>
      <c r="G112" s="62"/>
      <c r="H112" s="62"/>
      <c r="I112" s="62"/>
    </row>
    <row r="113" spans="2:8" x14ac:dyDescent="0.2">
      <c r="B113" s="65" t="s">
        <v>111</v>
      </c>
      <c r="E113" s="67"/>
    </row>
    <row r="115" spans="2:8" x14ac:dyDescent="0.2">
      <c r="B115" t="s">
        <v>112</v>
      </c>
    </row>
    <row r="116" spans="2:8" x14ac:dyDescent="0.2">
      <c r="B116" t="s">
        <v>113</v>
      </c>
    </row>
    <row r="118" spans="2:8" x14ac:dyDescent="0.2">
      <c r="B118" t="s">
        <v>114</v>
      </c>
    </row>
    <row r="119" spans="2:8" x14ac:dyDescent="0.2">
      <c r="B119" t="s">
        <v>115</v>
      </c>
    </row>
    <row r="120" spans="2:8" ht="17.25" customHeight="1" x14ac:dyDescent="0.2"/>
    <row r="121" spans="2:8" x14ac:dyDescent="0.2">
      <c r="C121" s="65" t="s">
        <v>116</v>
      </c>
      <c r="G121" s="159">
        <f>D1</f>
        <v>0</v>
      </c>
      <c r="H121" s="159"/>
    </row>
  </sheetData>
  <mergeCells count="17">
    <mergeCell ref="A15:I15"/>
    <mergeCell ref="A16:I16"/>
    <mergeCell ref="B28:I28"/>
    <mergeCell ref="B29:I29"/>
    <mergeCell ref="B26:G26"/>
    <mergeCell ref="B51:F51"/>
    <mergeCell ref="G121:H121"/>
    <mergeCell ref="C17:H17"/>
    <mergeCell ref="B19:I19"/>
    <mergeCell ref="B20:I20"/>
    <mergeCell ref="B21:I21"/>
    <mergeCell ref="B22:I22"/>
    <mergeCell ref="B84:E84"/>
    <mergeCell ref="B58:I58"/>
    <mergeCell ref="B43:F43"/>
    <mergeCell ref="B40:I40"/>
    <mergeCell ref="B24:I24"/>
  </mergeCells>
  <phoneticPr fontId="0" type="noConversion"/>
  <pageMargins left="0.98425196850393704" right="0.31496062992125984" top="0.98425196850393704" bottom="0.98425196850393704" header="0.51181102362204722" footer="0.51181102362204722"/>
  <pageSetup paperSize="9" scale="96" fitToHeight="10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T14"/>
  <sheetViews>
    <sheetView view="pageBreakPreview" zoomScale="85" zoomScaleNormal="85" zoomScaleSheetLayoutView="85" workbookViewId="0">
      <selection activeCell="H6" sqref="H6"/>
    </sheetView>
  </sheetViews>
  <sheetFormatPr defaultRowHeight="12.75" x14ac:dyDescent="0.2"/>
  <cols>
    <col min="1" max="1" width="6.28515625" style="91" customWidth="1"/>
    <col min="2" max="2" width="32.5703125" style="69" customWidth="1"/>
    <col min="3" max="3" width="11.28515625" style="69" customWidth="1"/>
    <col min="4" max="4" width="11.85546875" style="95" customWidth="1"/>
    <col min="5" max="5" width="16.42578125" style="107" customWidth="1"/>
    <col min="6" max="6" width="16.5703125" style="107" customWidth="1"/>
    <col min="7" max="7" width="16" style="107" customWidth="1"/>
    <col min="8" max="8" width="18" style="107" customWidth="1"/>
    <col min="9" max="9" width="14" style="69" customWidth="1"/>
    <col min="10" max="10" width="14.140625" style="69" customWidth="1"/>
    <col min="11" max="11" width="14" style="69" customWidth="1"/>
    <col min="12" max="12" width="15.5703125" style="69" customWidth="1"/>
    <col min="13" max="13" width="12.85546875" style="69" customWidth="1"/>
    <col min="14" max="14" width="15.5703125" style="69" customWidth="1"/>
    <col min="15" max="15" width="13.7109375" style="69" customWidth="1"/>
    <col min="16" max="16" width="16.85546875" style="69" customWidth="1"/>
    <col min="17" max="17" width="12.85546875" style="69" customWidth="1"/>
    <col min="18" max="18" width="15.85546875" style="69" customWidth="1"/>
    <col min="19" max="19" width="15.28515625" style="85" customWidth="1"/>
    <col min="20" max="20" width="17" style="107" customWidth="1"/>
    <col min="21" max="21" width="13" style="69" customWidth="1"/>
    <col min="22" max="16384" width="9.140625" style="69"/>
  </cols>
  <sheetData>
    <row r="1" spans="1:20" ht="30" customHeight="1" x14ac:dyDescent="0.2">
      <c r="A1" s="165" t="s">
        <v>124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</row>
    <row r="2" spans="1:20" ht="54" customHeight="1" x14ac:dyDescent="0.2">
      <c r="A2" s="164" t="str">
        <f>Сводка!A4</f>
        <v>УЙЧИ ТУМАНИ ОБОД МФЙ ЭЛПАРВАР КУЧАСИНИ ЖОРИЙ ТАЪМИРЛАШ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</row>
    <row r="3" spans="1:20" ht="72" customHeight="1" x14ac:dyDescent="0.2">
      <c r="A3" s="70" t="s">
        <v>125</v>
      </c>
      <c r="B3" s="71" t="s">
        <v>126</v>
      </c>
      <c r="C3" s="71"/>
      <c r="D3" s="123" t="s">
        <v>155</v>
      </c>
      <c r="E3" s="102" t="s">
        <v>127</v>
      </c>
      <c r="F3" s="136" t="s">
        <v>41</v>
      </c>
      <c r="G3" s="137" t="s">
        <v>42</v>
      </c>
      <c r="H3" s="102" t="s">
        <v>128</v>
      </c>
      <c r="I3" s="123" t="s">
        <v>150</v>
      </c>
      <c r="J3" s="124" t="s">
        <v>151</v>
      </c>
      <c r="K3" s="124" t="s">
        <v>152</v>
      </c>
      <c r="L3" s="72" t="s">
        <v>129</v>
      </c>
      <c r="M3" s="72" t="s">
        <v>130</v>
      </c>
      <c r="N3" s="72" t="s">
        <v>131</v>
      </c>
      <c r="O3" s="72" t="s">
        <v>132</v>
      </c>
      <c r="P3" s="73" t="s">
        <v>133</v>
      </c>
      <c r="Q3" s="123" t="s">
        <v>153</v>
      </c>
      <c r="R3" s="74" t="s">
        <v>134</v>
      </c>
      <c r="S3" s="75" t="s">
        <v>135</v>
      </c>
      <c r="T3" s="102" t="s">
        <v>136</v>
      </c>
    </row>
    <row r="4" spans="1:20" ht="16.5" customHeight="1" x14ac:dyDescent="0.2">
      <c r="A4" s="76"/>
      <c r="B4" s="74"/>
      <c r="C4" s="74"/>
      <c r="D4" s="74"/>
      <c r="E4" s="138"/>
      <c r="F4" s="139"/>
      <c r="G4" s="138"/>
      <c r="H4" s="138"/>
      <c r="I4" s="78">
        <v>0.02</v>
      </c>
      <c r="J4" s="77">
        <v>0</v>
      </c>
      <c r="K4" s="109">
        <v>0</v>
      </c>
      <c r="L4" s="108">
        <v>24783</v>
      </c>
      <c r="M4" s="77">
        <v>0.12</v>
      </c>
      <c r="N4" s="77"/>
      <c r="O4" s="79">
        <v>0.17</v>
      </c>
      <c r="P4" s="80"/>
      <c r="Q4" s="81"/>
      <c r="R4" s="81"/>
      <c r="S4" s="97">
        <v>0.12</v>
      </c>
      <c r="T4" s="103"/>
    </row>
    <row r="5" spans="1:20" s="83" customFormat="1" ht="24.75" customHeight="1" x14ac:dyDescent="0.2">
      <c r="A5" s="93">
        <v>1</v>
      </c>
      <c r="B5" s="147" t="s">
        <v>160</v>
      </c>
      <c r="C5" s="92"/>
      <c r="D5" s="100">
        <f>[19]vr_abc4!$F$20</f>
        <v>707.76965040000005</v>
      </c>
      <c r="E5" s="140">
        <f>[19]vr_abc4!$H$47</f>
        <v>124135240.625</v>
      </c>
      <c r="F5" s="140">
        <f>[19]vr_abc4!$H$63</f>
        <v>1035999896.6130002</v>
      </c>
      <c r="G5" s="140">
        <v>0</v>
      </c>
      <c r="H5" s="145">
        <f>[19]vr_abc4!$H$67</f>
        <v>4960000</v>
      </c>
      <c r="I5" s="75">
        <f t="shared" ref="I5" si="0">H5*$I$4</f>
        <v>99200</v>
      </c>
      <c r="J5" s="82">
        <f t="shared" ref="J5" si="1">F5*$J$4</f>
        <v>0</v>
      </c>
      <c r="K5" s="82">
        <f t="shared" ref="K5" si="2">G5*$K$4</f>
        <v>0</v>
      </c>
      <c r="L5" s="82">
        <f t="shared" ref="L5" si="3">D5*$L$4</f>
        <v>17540655.245863203</v>
      </c>
      <c r="M5" s="82">
        <f t="shared" ref="M5" si="4">L5*$M$4</f>
        <v>2104878.6295035845</v>
      </c>
      <c r="N5" s="82">
        <f t="shared" ref="N5" si="5">E5+F5+J5+L5+M5+K5+G5</f>
        <v>1179780671.1133668</v>
      </c>
      <c r="O5" s="82">
        <f t="shared" ref="O5" si="6">N5*$O$4</f>
        <v>200562714.08927238</v>
      </c>
      <c r="P5" s="82">
        <f t="shared" ref="P5" si="7">O5+N5</f>
        <v>1380343385.2026391</v>
      </c>
      <c r="Q5" s="75">
        <f t="shared" ref="Q5" si="8">(P5+H5+I5)*0.8*0.004</f>
        <v>4433288.2726484453</v>
      </c>
      <c r="R5" s="75">
        <f t="shared" ref="R5" si="9">Q5+P5+H5+I5</f>
        <v>1389835873.4752874</v>
      </c>
      <c r="S5" s="75">
        <f t="shared" ref="S5" si="10">R5*$S$4</f>
        <v>166780304.81703448</v>
      </c>
      <c r="T5" s="104">
        <f t="shared" ref="T5" si="11">R5+S5</f>
        <v>1556616178.2923219</v>
      </c>
    </row>
    <row r="6" spans="1:20" ht="18.75" customHeight="1" x14ac:dyDescent="0.2">
      <c r="A6" s="84"/>
      <c r="B6" s="94" t="s">
        <v>123</v>
      </c>
      <c r="C6" s="84"/>
      <c r="D6" s="101">
        <f t="shared" ref="D6:T6" si="12">SUM(D5:D5)</f>
        <v>707.76965040000005</v>
      </c>
      <c r="E6" s="146">
        <f t="shared" si="12"/>
        <v>124135240.625</v>
      </c>
      <c r="F6" s="146">
        <f t="shared" si="12"/>
        <v>1035999896.6130002</v>
      </c>
      <c r="G6" s="146">
        <f t="shared" si="12"/>
        <v>0</v>
      </c>
      <c r="H6" s="146">
        <f t="shared" si="12"/>
        <v>4960000</v>
      </c>
      <c r="I6" s="146">
        <f t="shared" si="12"/>
        <v>99200</v>
      </c>
      <c r="J6" s="146">
        <f t="shared" si="12"/>
        <v>0</v>
      </c>
      <c r="K6" s="146">
        <f t="shared" si="12"/>
        <v>0</v>
      </c>
      <c r="L6" s="146">
        <f t="shared" si="12"/>
        <v>17540655.245863203</v>
      </c>
      <c r="M6" s="146">
        <f t="shared" si="12"/>
        <v>2104878.6295035845</v>
      </c>
      <c r="N6" s="146">
        <f t="shared" si="12"/>
        <v>1179780671.1133668</v>
      </c>
      <c r="O6" s="146">
        <f t="shared" si="12"/>
        <v>200562714.08927238</v>
      </c>
      <c r="P6" s="146">
        <f t="shared" si="12"/>
        <v>1380343385.2026391</v>
      </c>
      <c r="Q6" s="146">
        <f t="shared" si="12"/>
        <v>4433288.2726484453</v>
      </c>
      <c r="R6" s="146">
        <f t="shared" si="12"/>
        <v>1389835873.4752874</v>
      </c>
      <c r="S6" s="146">
        <f t="shared" si="12"/>
        <v>166780304.81703448</v>
      </c>
      <c r="T6" s="146">
        <f t="shared" si="12"/>
        <v>1556616178.2923219</v>
      </c>
    </row>
    <row r="7" spans="1:20" ht="46.5" customHeight="1" x14ac:dyDescent="0.2">
      <c r="A7" s="86"/>
      <c r="B7" s="87"/>
      <c r="C7" s="87"/>
      <c r="D7" s="134"/>
      <c r="E7" s="134"/>
      <c r="F7" s="134"/>
      <c r="G7" s="134"/>
      <c r="H7" s="134"/>
      <c r="I7" s="134"/>
      <c r="J7" s="87"/>
      <c r="K7" s="87"/>
      <c r="L7" s="133"/>
      <c r="M7" s="87"/>
      <c r="N7" s="87"/>
      <c r="O7" s="87"/>
      <c r="P7" s="87"/>
      <c r="Q7" s="87"/>
      <c r="R7" s="87"/>
      <c r="S7" s="88"/>
      <c r="T7" s="105"/>
    </row>
    <row r="8" spans="1:20" x14ac:dyDescent="0.2">
      <c r="A8" s="86"/>
      <c r="B8" s="87"/>
      <c r="C8" s="87"/>
      <c r="D8" s="141"/>
      <c r="E8" s="141"/>
      <c r="F8" s="141"/>
      <c r="G8" s="134"/>
      <c r="H8" s="141"/>
      <c r="I8" s="87"/>
      <c r="J8" s="87"/>
      <c r="K8" s="87"/>
      <c r="L8" s="87"/>
      <c r="M8" s="87"/>
      <c r="N8" s="87"/>
      <c r="O8" s="87"/>
      <c r="P8" s="87"/>
      <c r="Q8" s="87"/>
      <c r="R8" s="87"/>
      <c r="S8" s="88"/>
      <c r="T8" s="105"/>
    </row>
    <row r="9" spans="1:20" s="90" customFormat="1" ht="15" customHeight="1" x14ac:dyDescent="0.25">
      <c r="A9" s="89"/>
      <c r="B9" s="90" t="s">
        <v>137</v>
      </c>
      <c r="D9" s="96"/>
      <c r="E9" s="106"/>
      <c r="F9" s="106"/>
      <c r="G9" s="106"/>
      <c r="H9" s="106" t="s">
        <v>159</v>
      </c>
      <c r="J9" s="142"/>
      <c r="L9" s="143"/>
      <c r="T9" s="106"/>
    </row>
    <row r="10" spans="1:20" s="90" customFormat="1" ht="15.75" x14ac:dyDescent="0.25">
      <c r="A10" s="89"/>
      <c r="C10" s="95"/>
      <c r="D10" s="96"/>
      <c r="E10" s="106"/>
      <c r="F10" s="106"/>
      <c r="G10" s="106"/>
      <c r="H10" s="106"/>
      <c r="T10" s="106"/>
    </row>
    <row r="11" spans="1:20" s="90" customFormat="1" ht="18" customHeight="1" x14ac:dyDescent="0.25">
      <c r="A11" s="89"/>
      <c r="B11" s="90" t="s">
        <v>138</v>
      </c>
      <c r="D11" s="96"/>
      <c r="E11" s="106"/>
      <c r="F11" s="106"/>
      <c r="G11" s="106"/>
      <c r="H11" s="148"/>
      <c r="J11" s="144"/>
      <c r="T11" s="106"/>
    </row>
    <row r="12" spans="1:20" x14ac:dyDescent="0.2">
      <c r="S12" s="69"/>
    </row>
    <row r="14" spans="1:20" x14ac:dyDescent="0.2">
      <c r="P14" s="83" t="s">
        <v>49</v>
      </c>
    </row>
  </sheetData>
  <mergeCells count="2">
    <mergeCell ref="A2:T2"/>
    <mergeCell ref="A1:T1"/>
  </mergeCells>
  <phoneticPr fontId="6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48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Исходные данные</vt:lpstr>
      <vt:lpstr>Сводка</vt:lpstr>
      <vt:lpstr>расчёт</vt:lpstr>
      <vt:lpstr>По объектная </vt:lpstr>
      <vt:lpstr>'По объектная '!Область_печати</vt:lpstr>
      <vt:lpstr>расчёт!Область_печати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2025-03-07T05:29:57Z</cp:lastPrinted>
  <dcterms:created xsi:type="dcterms:W3CDTF">1999-01-10T09:40:42Z</dcterms:created>
  <dcterms:modified xsi:type="dcterms:W3CDTF">2026-10-14T13:08:16Z</dcterms:modified>
</cp:coreProperties>
</file>