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5.10.2026\Новая папка\76. Тайёр Косон Тахтакуприк 15.10.26\"/>
    </mc:Choice>
  </mc:AlternateContent>
  <bookViews>
    <workbookView xWindow="0" yWindow="0" windowWidth="28800" windowHeight="11835" tabRatio="745" firstSheet="2" activeTab="2"/>
  </bookViews>
  <sheets>
    <sheet name="Исходные данные" sheetId="33" state="hidden" r:id="rId1"/>
    <sheet name="РЕСУРС" sheetId="14" state="hidden" r:id="rId2"/>
    <sheet name="01_ЛРВ" sheetId="42" r:id="rId3"/>
    <sheet name="жадвал" sheetId="41" state="hidden" r:id="rId4"/>
    <sheet name="Объемка" sheetId="28" state="hidden" r:id="rId5"/>
    <sheet name="ТРАНСПОРТ" sheetId="32" state="hidden" r:id="rId6"/>
    <sheet name="Дефект акт" sheetId="22" state="hidden" r:id="rId7"/>
  </sheets>
  <definedNames>
    <definedName name="_na1" localSheetId="3">#REF!</definedName>
    <definedName name="_na1" localSheetId="4">#REF!</definedName>
    <definedName name="_na1">#REF!</definedName>
    <definedName name="_na2" localSheetId="3">#REF!</definedName>
    <definedName name="_na2" localSheetId="4">#REF!</definedName>
    <definedName name="_na2">#REF!</definedName>
    <definedName name="_na3" localSheetId="3">#REF!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6" hidden="1">'Дефект акт'!$A$13:$I$88</definedName>
    <definedName name="_xlnm._FilterDatabase" localSheetId="1" hidden="1">РЕСУРС!$A$11:$H$67</definedName>
    <definedName name="bases" localSheetId="3">#REF!</definedName>
    <definedName name="bases" localSheetId="4">#REF!</definedName>
    <definedName name="bases">#REF!</definedName>
    <definedName name="bases1" localSheetId="3">#REF!</definedName>
    <definedName name="bases1">#REF!</definedName>
    <definedName name="bases2" localSheetId="3">#REF!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2">'01_ЛРВ'!$14:$14</definedName>
    <definedName name="_xlnm.Print_Titles" localSheetId="6">'Дефект акт'!$10:$13</definedName>
    <definedName name="_xlnm.Print_Titles" localSheetId="1">РЕСУРС!$11:$11</definedName>
    <definedName name="Затраты_труда_рабочих_строителей" localSheetId="3">#REF!</definedName>
    <definedName name="Затраты_труда_рабочих_строителей" localSheetId="4">#REF!</definedName>
    <definedName name="Затраты_труда_рабочих_строителей">#REF!</definedName>
    <definedName name="о11" localSheetId="3">#REF!</definedName>
    <definedName name="о11" localSheetId="4">#REF!</definedName>
    <definedName name="о11">#REF!</definedName>
    <definedName name="_xlnm.Print_Area" localSheetId="6">'Дефект акт'!$A$1:$I$96</definedName>
    <definedName name="_xlnm.Print_Area" localSheetId="3">жадвал!$A$1:$H$21</definedName>
    <definedName name="_xlnm.Print_Area" localSheetId="0">'Исходные данные'!$A$1:$E$29</definedName>
    <definedName name="_xlnm.Print_Area" localSheetId="4">Объемка!$A$1:$D$26</definedName>
    <definedName name="_xlnm.Print_Area" localSheetId="1">РЕСУРС!$A$1:$H$69</definedName>
    <definedName name="_xlnm.Print_Area" localSheetId="5">ТРАНСПОРТ!$A$1:$J$12</definedName>
    <definedName name="труд" localSheetId="3">#REF!</definedName>
    <definedName name="труд" localSheetId="4">#REF!</definedName>
    <definedName name="труд">#REF!</definedName>
  </definedNames>
  <calcPr calcId="162913"/>
</workbook>
</file>

<file path=xl/calcChain.xml><?xml version="1.0" encoding="utf-8"?>
<calcChain xmlns="http://schemas.openxmlformats.org/spreadsheetml/2006/main">
  <c r="H41" i="14" l="1"/>
  <c r="F16" i="41" l="1"/>
  <c r="F18" i="41"/>
  <c r="F14" i="41" l="1"/>
  <c r="D16" i="41" l="1"/>
  <c r="G16" i="41" s="1"/>
  <c r="F12" i="41" l="1"/>
  <c r="D18" i="41" l="1"/>
  <c r="G18" i="41" s="1"/>
  <c r="A8" i="41"/>
  <c r="A10" i="41" s="1"/>
  <c r="B8" i="41"/>
  <c r="D8" i="41" s="1"/>
  <c r="G8" i="41" s="1"/>
  <c r="A12" i="41" l="1"/>
  <c r="D14" i="41"/>
  <c r="G14" i="41" s="1"/>
  <c r="D12" i="41"/>
  <c r="D10" i="41"/>
  <c r="A14" i="41" l="1"/>
  <c r="G12" i="41"/>
  <c r="G10" i="41"/>
  <c r="A16" i="41" l="1"/>
  <c r="A18" i="41" s="1"/>
  <c r="H65" i="14"/>
  <c r="H66" i="14"/>
  <c r="H64" i="14"/>
  <c r="H63" i="14"/>
  <c r="H62" i="14"/>
  <c r="H61" i="14"/>
  <c r="H60" i="14" l="1"/>
  <c r="H59" i="14"/>
  <c r="H58" i="14"/>
  <c r="H57" i="14"/>
  <c r="H56" i="14"/>
  <c r="H55" i="14"/>
  <c r="H54" i="14"/>
  <c r="H53" i="14"/>
  <c r="H52" i="14"/>
  <c r="H51" i="14"/>
  <c r="H50" i="14"/>
  <c r="H42" i="14"/>
  <c r="H40" i="14"/>
  <c r="H39" i="14"/>
  <c r="H38" i="14"/>
  <c r="H37" i="14"/>
  <c r="H36" i="14"/>
  <c r="D7" i="41" l="1"/>
  <c r="D24" i="28" l="1"/>
  <c r="D31" i="28"/>
  <c r="G7" i="41"/>
  <c r="G19" i="41" s="1"/>
  <c r="D19" i="41"/>
  <c r="D6" i="28" s="1"/>
  <c r="D23" i="28"/>
  <c r="D22" i="28"/>
  <c r="D25" i="28"/>
  <c r="D20" i="28"/>
  <c r="D21" i="28" s="1"/>
  <c r="D32" i="28"/>
  <c r="A15" i="28"/>
  <c r="D15" i="28" l="1"/>
  <c r="D13" i="28"/>
  <c r="D18" i="28" l="1"/>
  <c r="A16" i="28" l="1"/>
  <c r="A17" i="28" s="1"/>
  <c r="A18" i="28" s="1"/>
  <c r="A20" i="28" s="1"/>
  <c r="A22" i="28" s="1"/>
  <c r="A23" i="28" s="1"/>
  <c r="A24" i="28" s="1"/>
  <c r="A25" i="28" s="1"/>
  <c r="D17" i="28" l="1"/>
  <c r="H35" i="14" l="1"/>
  <c r="D16" i="28" l="1"/>
  <c r="D27" i="28" s="1"/>
  <c r="I15" i="32" l="1"/>
  <c r="G8" i="32" l="1"/>
  <c r="G9" i="32"/>
  <c r="G7" i="32"/>
  <c r="D28" i="28" l="1"/>
  <c r="H27" i="14" l="1"/>
  <c r="H34" i="14"/>
  <c r="H24" i="14"/>
  <c r="H29" i="14"/>
  <c r="D10" i="33"/>
  <c r="A2" i="32"/>
  <c r="A1" i="28"/>
  <c r="H22" i="14" l="1"/>
  <c r="H25" i="14" l="1"/>
  <c r="H30" i="14"/>
  <c r="H31" i="14"/>
  <c r="H33" i="14"/>
  <c r="H28" i="14" l="1"/>
  <c r="H47" i="14" l="1"/>
  <c r="D9" i="32"/>
  <c r="F9" i="32" s="1"/>
  <c r="H9" i="32" s="1"/>
  <c r="J9" i="32" s="1"/>
  <c r="D7" i="32"/>
  <c r="H20" i="14"/>
  <c r="H26" i="14" l="1"/>
  <c r="H32" i="14"/>
  <c r="F7" i="32"/>
  <c r="H7" i="32" s="1"/>
  <c r="J7" i="32" s="1"/>
  <c r="H46" i="14"/>
  <c r="H21" i="14" l="1"/>
  <c r="H49" i="14" l="1"/>
  <c r="H48" i="14"/>
  <c r="H23" i="14"/>
  <c r="H43" i="14" l="1"/>
  <c r="D8" i="32"/>
  <c r="F8" i="32" s="1"/>
  <c r="H8" i="32" s="1"/>
  <c r="J8" i="32" s="1"/>
  <c r="D9" i="33"/>
  <c r="D8" i="33" s="1"/>
  <c r="H15" i="14"/>
  <c r="A2" i="14"/>
  <c r="D13" i="33" l="1"/>
  <c r="H67" i="14"/>
  <c r="H17" i="14"/>
  <c r="D5" i="33" l="1"/>
  <c r="D4" i="33"/>
  <c r="D18" i="33" l="1"/>
  <c r="D15" i="33"/>
  <c r="D24" i="33" l="1"/>
  <c r="D28" i="33" l="1"/>
  <c r="D29" i="28" l="1"/>
</calcChain>
</file>

<file path=xl/sharedStrings.xml><?xml version="1.0" encoding="utf-8"?>
<sst xmlns="http://schemas.openxmlformats.org/spreadsheetml/2006/main" count="944" uniqueCount="490">
  <si>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</si>
  <si>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</si>
  <si>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</si>
  <si>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</si>
  <si>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</si>
  <si>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</si>
  <si>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</si>
  <si>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</si>
  <si>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</si>
  <si>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</si>
  <si>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</si>
  <si>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</si>
  <si>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</si>
  <si>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</si>
  <si>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</si>
  <si>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</si>
  <si>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</si>
  <si>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</si>
  <si>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</si>
  <si>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</si>
  <si>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</si>
  <si>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</si>
  <si>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</si>
  <si>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</si>
  <si>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</si>
  <si>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</si>
  <si>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</si>
  <si>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</si>
  <si>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</si>
  <si>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</si>
  <si>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</si>
  <si>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</si>
  <si>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</si>
  <si>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</si>
  <si>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</si>
  <si>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</si>
  <si>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</si>
  <si>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</si>
  <si>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</si>
  <si>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</si>
  <si>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</si>
  <si>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</si>
  <si>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</si>
  <si>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</si>
  <si>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</si>
  <si>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</si>
  <si>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</si>
  <si>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</si>
  <si>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</si>
  <si>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</si>
  <si>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</si>
  <si>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</si>
  <si>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</si>
  <si>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</si>
  <si>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</si>
  <si>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</si>
  <si>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</si>
  <si>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</si>
  <si>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</si>
  <si>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</si>
  <si>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</si>
  <si>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</si>
  <si>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</si>
  <si>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</si>
  <si>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</si>
  <si>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</si>
  <si>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</si>
  <si>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</si>
  <si>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</si>
  <si>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</si>
  <si>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</si>
  <si>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</si>
  <si>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</si>
  <si>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</si>
  <si>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Бульдозеры при работе на других видах строительства 79 (108) кВт (л.с.)</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</si>
  <si>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</si>
  <si>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</si>
  <si>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</si>
  <si>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</si>
  <si>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</si>
  <si>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</si>
  <si>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</si>
  <si>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</si>
  <si>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</si>
  <si>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</si>
  <si>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</si>
  <si>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</si>
  <si>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</si>
  <si>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</si>
  <si>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</si>
  <si>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</si>
  <si>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</si>
  <si>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</si>
  <si>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</si>
  <si>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</si>
  <si>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</si>
  <si>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Т</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</si>
  <si>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</si>
  <si>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</si>
  <si>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</si>
  <si>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</si>
  <si>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</si>
  <si>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</si>
  <si>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</si>
  <si>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</si>
  <si>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</si>
  <si>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</si>
  <si>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</si>
  <si>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</si>
  <si>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</si>
  <si>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</si>
  <si>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</si>
  <si>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</si>
  <si>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</si>
  <si>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</si>
  <si>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</si>
  <si>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</si>
  <si>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жами</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</si>
  <si>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</si>
  <si>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</si>
  <si>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</si>
  <si>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</si>
  <si>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</si>
  <si>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</si>
  <si>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</si>
  <si>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</si>
  <si>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</si>
  <si>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</si>
  <si>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</si>
  <si>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</si>
  <si>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</si>
  <si>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</si>
  <si>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Битум эмульцияси билан юзаки ишлов бериш 0,6 л/м2</t>
  </si>
  <si>
    <t>НУКСОНЛАР  ДАЛОЛАТНОМАСИ</t>
  </si>
  <si>
    <t>Иш хажмларини хисоблаш формуласи</t>
  </si>
  <si>
    <t>Узун-
лиги,
метр</t>
  </si>
  <si>
    <t>Йўлнинг 
эни,
 метр</t>
  </si>
  <si>
    <t>Туташма-
нинг четки
 юзаси, м2</t>
  </si>
  <si>
    <t>Тип</t>
  </si>
  <si>
    <t xml:space="preserve">    боши    </t>
  </si>
  <si>
    <t xml:space="preserve">    охири    </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</si>
  <si>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</si>
  <si>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</si>
  <si>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</si>
  <si>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</si>
  <si>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</si>
  <si>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</si>
  <si>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</si>
  <si>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Таъмирланадиган
йўлнинг
юзаси, м2</t>
  </si>
  <si>
    <t>Ишнинг манзили</t>
  </si>
  <si>
    <t>автомобил йўли тўшамасини таъмирлаш ишлари қайдномаси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</si>
  <si>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</si>
  <si>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</si>
  <si>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</si>
  <si>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</si>
  <si>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</si>
  <si>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</si>
  <si>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</si>
  <si>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</si>
  <si>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</si>
  <si>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</si>
  <si>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</si>
  <si>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</si>
  <si>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</si>
  <si>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</si>
  <si>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</si>
  <si>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</si>
  <si>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</si>
  <si>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</si>
  <si>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</si>
  <si>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</si>
  <si>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</si>
  <si>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</si>
  <si>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</si>
  <si>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</si>
  <si>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</si>
  <si>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</si>
  <si>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</si>
  <si>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</si>
  <si>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I</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</si>
  <si>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</si>
  <si>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</si>
  <si>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</si>
  <si>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</si>
  <si>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</si>
  <si>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</si>
  <si>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</si>
  <si>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</si>
  <si>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</si>
  <si>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</si>
  <si>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Асфальтобетон, битум эмульсияси</t>
  </si>
  <si>
    <t>Қум-шағал аралашмаси</t>
  </si>
  <si>
    <t>Автомобили-самосвалы грузоподъемностью до 25 т</t>
  </si>
  <si>
    <t>М2</t>
  </si>
  <si>
    <t>ШТ</t>
  </si>
  <si>
    <t>М</t>
  </si>
  <si>
    <t>ДОРОЖНЫЙ ЗНАК 2.4 ТРЕУГОЛЬНОЙ, СВЕТООТРАЖАЮЩИХ, СТОРОНОЙ -700ММ.</t>
  </si>
  <si>
    <t>Қурама МФЙ раиси</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</si>
  <si>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</si>
  <si>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</si>
  <si>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</si>
  <si>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</si>
  <si>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</si>
  <si>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</si>
  <si>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</si>
  <si>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</si>
  <si>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</si>
  <si>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С</t>
  </si>
  <si>
    <t>ДОРОЖНЫЙ ЗНАК 3.12 КРУГЛЫЙ, СВЕТООТРАЖАЮЩИХ, СТОРОНОЙ -700ММ.</t>
  </si>
  <si>
    <t>Томонлари 700 мм бўлган 1.31. "Сунъий йўл нотекислиги" йўл белгиси</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</si>
  <si>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</si>
  <si>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</si>
  <si>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</si>
  <si>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Сунъий нотекислик (лежачий полицейский) ўрнатиш</t>
  </si>
  <si>
    <t>II</t>
  </si>
  <si>
    <t>Мавжуд йўл профилини 1000м2 га 66 м3 янги ҚШАли материал қўшиш йўли билан тиклаш</t>
  </si>
  <si>
    <t>Қум шағал аралашмаси ёрдамида 5 см қалинликда йўл марзасини мустаҳкамлаш</t>
  </si>
  <si>
    <t>Йўл пойини автогрейдер ёрдамида геометрик шаклга келтириш</t>
  </si>
  <si>
    <t>3,5-4,0</t>
  </si>
  <si>
    <t>Трасса 1 (Сой бўйи кўчаси)</t>
  </si>
  <si>
    <t>4+00</t>
  </si>
  <si>
    <t>7+24</t>
  </si>
  <si>
    <t>Трасса 2 (Сой бўйи кўчаси)</t>
  </si>
  <si>
    <t>7+53</t>
  </si>
  <si>
    <t>8+40</t>
  </si>
  <si>
    <t>Трасса 3 (Гўзал диёр кўчаси)</t>
  </si>
  <si>
    <t>Трасса 4 (Гўзал диёр кўчаси)</t>
  </si>
  <si>
    <t>Трасса 5 (Гўзал диёр кўчаси)</t>
  </si>
  <si>
    <t>3+97</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</si>
  <si>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Тахтакўприк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</si>
  <si>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 xml:space="preserve">Йўлнинг мавжуд холати эски асфальтобетон қопламадан иборат бўлиб, тўрсимон ёриқлар, чуқурчалар, буткул бузилишлар, чўкишлар мавжуд.  </t>
  </si>
  <si>
    <t>Мавжуд қопламани механизм ёрдамида хайдаб бузиб, 1000м2 га 66 м3 янги ҚШАли материал қўшиш йўли билан тиклаш</t>
  </si>
  <si>
    <t>2+54</t>
  </si>
  <si>
    <t xml:space="preserve">397 м х 0,25 м х 2 </t>
  </si>
  <si>
    <t xml:space="preserve">Йўлнинг мавжуд холати чақиқ тошдан иборат бўлиб, чўкишлар нотекисликлар мавжуд. </t>
  </si>
  <si>
    <t>НАМАНГАН ВИЛОЯТИ КОСОНСОЙ ТУМАНИ ТАХТАКУПРИК МФЙ КУЧАЛАРИНИ АСФАЛТЛАШ</t>
  </si>
  <si>
    <t>Ер ишлари</t>
  </si>
  <si>
    <t>0+05</t>
  </si>
  <si>
    <t>0+05
0+50
0+05</t>
  </si>
  <si>
    <t>8+35
7+90
8+35</t>
  </si>
  <si>
    <t>8+35</t>
  </si>
  <si>
    <t>Трасса 6 (Садача кўчаси)</t>
  </si>
  <si>
    <t>4+28</t>
  </si>
  <si>
    <t>3+50</t>
  </si>
  <si>
    <t>210 м х 3 м</t>
  </si>
  <si>
    <t xml:space="preserve">Йўлнинг мавжуд холати қум шағал аралашмасидан иборат бўлиб, айрим қисмларида чўкишлар нотекисликлар мавжуд.  </t>
  </si>
  <si>
    <t>23.</t>
  </si>
  <si>
    <t>(наименование стройки)</t>
  </si>
  <si>
    <r>
      <t>ЛОКАЛЬНАЯ РЕСУРСНАЯ ВЕДОМОСТЬ</t>
    </r>
    <r>
      <rPr>
        <sz val="12"/>
        <rFont val="Times New Roman Cyr"/>
        <family val="1"/>
        <charset val="204"/>
      </rPr>
      <t xml:space="preserve">  № </t>
    </r>
  </si>
  <si>
    <t>01</t>
  </si>
  <si>
    <t>(локальная ресурсная смета)</t>
  </si>
  <si>
    <t xml:space="preserve">                   </t>
  </si>
  <si>
    <t xml:space="preserve">на </t>
  </si>
  <si>
    <t>ДОРОЖНЫЕ РАБОТЫ,</t>
  </si>
  <si>
    <t>(наименование работ и затрат, наименование объекта)</t>
  </si>
  <si>
    <t>ДЕФЕКТНЫЙ АКТ</t>
  </si>
  <si>
    <t>N п.п.</t>
  </si>
  <si>
    <t>Шифр номера нормативов и коды ресурсов</t>
  </si>
  <si>
    <t>Наименование работ и затрат</t>
  </si>
  <si>
    <t xml:space="preserve">Количество </t>
  </si>
  <si>
    <t>на. ед. измерения</t>
  </si>
  <si>
    <t>по проектным данным</t>
  </si>
  <si>
    <t>РАЗДЕЛ 1. ЗЕМЛЯНЫЕ РАБОТЫ</t>
  </si>
  <si>
    <t>1</t>
  </si>
  <si>
    <t>Е0102-027-02</t>
  </si>
  <si>
    <t>ПЛАНИРОВКА ПЛОЩАДЕЙ МЕХАНИЗИРОВАННЫМ СПОСОБОМ, ГРУППА ГРУНТОВ 2</t>
  </si>
  <si>
    <t>1000М2</t>
  </si>
  <si>
    <t>1.1</t>
  </si>
  <si>
    <t>3</t>
  </si>
  <si>
    <t>ЗАТРАТЫ ТРУДА МАШИНИСТОВ</t>
  </si>
  <si>
    <t>ЧЕЛ.-Ч</t>
  </si>
  <si>
    <t>1.2</t>
  </si>
  <si>
    <t>107</t>
  </si>
  <si>
    <t>АВТОГРЕЙДЕРЫ СРЕДНЕГО ТИПА 99 (135) КВТ (Л.С.)</t>
  </si>
  <si>
    <t>МАШ.-Ч</t>
  </si>
  <si>
    <t>1.3</t>
  </si>
  <si>
    <t>258</t>
  </si>
  <si>
    <t>БУЛЬДОЗЕРЫ ПРИ РАБОТЕ НА ДРУГИХ ВИДАХ СТРОИТЕЛЬСТВА 79 (108) КВТ (Л.С.)</t>
  </si>
  <si>
    <t>РАЗДЕЛ 2. ДОРОЖНАЯ ОДЕЖДА</t>
  </si>
  <si>
    <t>2</t>
  </si>
  <si>
    <t>Е2703-1-3</t>
  </si>
  <si>
    <t>ИСПРАВЛЕНИЕ ПРОФИЛЯ ОСНОВАНИЙ ГРАВИЙНО-ПЕСЧАНОЙ СМЕСИ С ДОБАВЛЕНИЕМ НОВОГО МАТЕРИАЛА</t>
  </si>
  <si>
    <t>1000М2 ПЛОЩАДИ ОСНОВАНИЯ</t>
  </si>
  <si>
    <t>2.1</t>
  </si>
  <si>
    <t>ЗАТРАТЫ ТРУДА РАБОЧИХ-СТРОИТЕЛЕЙ</t>
  </si>
  <si>
    <t>2.2</t>
  </si>
  <si>
    <t>2.3</t>
  </si>
  <si>
    <t>2.4</t>
  </si>
  <si>
    <t>621</t>
  </si>
  <si>
    <t>КАТКИ ДОРОЖНЫЕ САМОХОДНЫЕ ГЛАДКИЕ 8 Т</t>
  </si>
  <si>
    <t>2.5</t>
  </si>
  <si>
    <t>623</t>
  </si>
  <si>
    <t>КАТКИ ДОРОЖНЫЕ САМОХОДНЫЕ ГЛАДКИЕ 13 Т</t>
  </si>
  <si>
    <t>2.6</t>
  </si>
  <si>
    <t>1025</t>
  </si>
  <si>
    <t>КИРКОВЩИКИ</t>
  </si>
  <si>
    <t>2.7</t>
  </si>
  <si>
    <t>1135</t>
  </si>
  <si>
    <t>МАШИНЫ ПОЛИВОМОЕЧНЫЕ 6000 Л</t>
  </si>
  <si>
    <t>2.8</t>
  </si>
  <si>
    <t>1835</t>
  </si>
  <si>
    <t>ТРАКТОРЫ НА ГУСЕНИЧНОМ ХОДУ 79 (108) КВТ (Л.С.)</t>
  </si>
  <si>
    <t>2.9</t>
  </si>
  <si>
    <t>9219</t>
  </si>
  <si>
    <t>ВОДА</t>
  </si>
  <si>
    <t>М3</t>
  </si>
  <si>
    <t>2.10</t>
  </si>
  <si>
    <t>12303</t>
  </si>
  <si>
    <t>ГРАВИЙНО-ПЕСЧАНАЯ СМЕСЬ</t>
  </si>
  <si>
    <t>Е2706-026-01</t>
  </si>
  <si>
    <t>ПОДГРУНТОВКА БИТУМНОЙ ЭМУЛЬСИИ С ДОСТАВКОЙ НА 10 КМ</t>
  </si>
  <si>
    <t>108</t>
  </si>
  <si>
    <t>АВТОГУДРОНАТОРЫ 3500 Л</t>
  </si>
  <si>
    <t>30137</t>
  </si>
  <si>
    <t>ЭМУЛЬСИЯ БИТУМНАЯ</t>
  </si>
  <si>
    <t>4</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</si>
  <si>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</si>
  <si>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</si>
  <si>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</si>
  <si>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</si>
  <si>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</si>
  <si>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</si>
  <si>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</si>
  <si>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</si>
  <si>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</si>
  <si>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</si>
  <si>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</si>
  <si>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</si>
  <si>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</si>
  <si>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</si>
  <si>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</si>
  <si>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</si>
  <si>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</si>
  <si>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</si>
  <si>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</si>
  <si>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</si>
  <si>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</si>
  <si>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</si>
  <si>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</si>
  <si>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</si>
  <si>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</si>
  <si>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</si>
  <si>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</si>
  <si>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</si>
  <si>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6087</t>
  </si>
  <si>
    <t>АСФАЛЬТОБЕТОННЫЕ СМЕСИ МЕЛКОЗЕРНИСТЫЕ ТИПА Б М-2</t>
  </si>
  <si>
    <t>4.12</t>
  </si>
  <si>
    <t>4.13</t>
  </si>
  <si>
    <t>30135</t>
  </si>
  <si>
    <t>БИТУМ</t>
  </si>
  <si>
    <t>5</t>
  </si>
  <si>
    <t>Е2713-011-01 ДОП. 9 К=2</t>
  </si>
  <si>
    <t>УВЕЛИЧЕНИЕ ТОЛЩИНЫ СЛОЯ НА 1 СМ</t>
  </si>
  <si>
    <t>1000 М2</t>
  </si>
  <si>
    <t>5.1</t>
  </si>
  <si>
    <t>5.2</t>
  </si>
  <si>
    <t>5.3</t>
  </si>
  <si>
    <t>5.4</t>
  </si>
  <si>
    <t>5.5</t>
  </si>
  <si>
    <t>5.6</t>
  </si>
  <si>
    <t>5.7</t>
  </si>
  <si>
    <t>5.8</t>
  </si>
  <si>
    <t>6</t>
  </si>
  <si>
    <t>Е2714-005-01</t>
  </si>
  <si>
    <t>УКРЕПЛЕНИЕ ОБОЧИН ПЕСЧАНО-ГРАВИЙНОЙ СМЕСЬЮ, ТОЛЩИНА СЛОЯ 10 СМ</t>
  </si>
  <si>
    <t>100 М2</t>
  </si>
  <si>
    <t>6.1</t>
  </si>
  <si>
    <t>6.2</t>
  </si>
  <si>
    <t>6.3</t>
  </si>
  <si>
    <t>619</t>
  </si>
  <si>
    <t>КАТКИ ДОРОЖНЫЕ САМОХОДНЫЕ ВИБРАЦИОННЫЕ 2,2 Т</t>
  </si>
  <si>
    <t>6.4</t>
  </si>
  <si>
    <t>7</t>
  </si>
  <si>
    <t>Е2714-005-02 К=5</t>
  </si>
  <si>
    <t>УМЕНШЕНИЕ ТОЛЩИНЫ СЛОЯ НА 5 СМ</t>
  </si>
  <si>
    <t>7.1</t>
  </si>
  <si>
    <t>РАЗДЕЛ 3. ДОРОЖНЫЕ ЗНАКИ</t>
  </si>
  <si>
    <t>8</t>
  </si>
  <si>
    <t>Е2709-008-01</t>
  </si>
  <si>
    <t>УСТАНОВКА ОПОР ИЗ МЕТАЛЛИЧЕСКИЕ ПРОФИЛ РАЗМЕРОМ 50Х50ММ 3,5 ММ ДЛЯ ДОРОЖНЫХ ЗНАКОВ С УСТАНОВКОЙ ЩИТКОВ</t>
  </si>
  <si>
    <t>100 ШТ</t>
  </si>
  <si>
    <t>8.1</t>
  </si>
  <si>
    <t>8.2</t>
  </si>
  <si>
    <t>8.3</t>
  </si>
  <si>
    <t>762</t>
  </si>
  <si>
    <t>КРАНЫ НА АВТОМОБИЛЬНОМ ХОДУ ПРИ РАБОТЕ НА ДРУГИХ ВИДАХ СТРОИТЕЛЬСТВА 10 Т</t>
  </si>
  <si>
    <t>8.4</t>
  </si>
  <si>
    <t>1069</t>
  </si>
  <si>
    <t>МАШИНЫ БУРИЛЬНЫЕ НА ТРАКТОРЕ 85 (115) КВТ (Л.С.) ГЛУБИНОЙ БУРЕНИЯ 3,5 М</t>
  </si>
  <si>
    <t>8.5</t>
  </si>
  <si>
    <t>2499</t>
  </si>
  <si>
    <t>АВТОМОБИЛИ БОРТОВЫЕ ГРУЗОПОДЪЕМНОСТЬЮ ДО 5 Т</t>
  </si>
  <si>
    <t>8.6</t>
  </si>
  <si>
    <t>30303</t>
  </si>
  <si>
    <t>БОЛТЫ С ШЕСТИГРАННОЙ ГОЛОВКОЙ ДИАМЕТРОМ РЕЗЬБЫ 10 ММ</t>
  </si>
  <si>
    <t>8.7</t>
  </si>
  <si>
    <t>31403</t>
  </si>
  <si>
    <t>ГРУНТОВКА В-КФ-093 КРАСНО-КОРИЧНЕВАЯ, СЕРАЯ, ЧЕРНАЯ</t>
  </si>
  <si>
    <t>8.8</t>
  </si>
  <si>
    <t>31445</t>
  </si>
  <si>
    <t>КРАСКИ ПЕРХЛОРВИНИЛОВЫЕ</t>
  </si>
  <si>
    <t>8.9</t>
  </si>
  <si>
    <t>31507</t>
  </si>
  <si>
    <t>РАСТВОРИТЕЛИ ДЛЯ ЛАКОКРАСОЧНЫХ МАТЕРИАЛОВ Р-4А</t>
  </si>
  <si>
    <t>9</t>
  </si>
  <si>
    <t>Е0601-001-03 ДОП. 3</t>
  </si>
  <si>
    <t>УСТРОЙСТВО ФУНДАМЕНТА ПОД ОПОРИ ИЗ БЕТОНА В-15</t>
  </si>
  <si>
    <t>100 М3 БЕТОНА</t>
  </si>
  <si>
    <t>9.1</t>
  </si>
  <si>
    <t>9.2</t>
  </si>
  <si>
    <t>9.3</t>
  </si>
  <si>
    <t>403</t>
  </si>
  <si>
    <t>ВИБРАТОРЫ ГЛУБИННЫЕ</t>
  </si>
  <si>
    <t>9.4</t>
  </si>
  <si>
    <t>1571</t>
  </si>
  <si>
    <t>ПИЛА ЭЛЕКТРИЧЕСКАЯ ЦЕПНАЯ</t>
  </si>
  <si>
    <t>9.5</t>
  </si>
  <si>
    <t>2509</t>
  </si>
  <si>
    <t>9.6</t>
  </si>
  <si>
    <t>6322</t>
  </si>
  <si>
    <t>БЕТОН ТЯЖЕЛЫЙ КЛАССА В15 /М-200/ ФРАКЦИИ 5-20 ММ</t>
  </si>
  <si>
    <t>9.7</t>
  </si>
  <si>
    <t>9.8</t>
  </si>
  <si>
    <t>30407</t>
  </si>
  <si>
    <t>ГВОЗДИ СТРОИТЕЛЬНЫЕ</t>
  </si>
  <si>
    <t>9.9</t>
  </si>
  <si>
    <t>30652</t>
  </si>
  <si>
    <t>ИЗВЕСТЬ СТРОИТЕЛЬНАЯ НЕГАШЕНАЯ КОМОВАЯ, СОРТ 1</t>
  </si>
  <si>
    <t>9.10</t>
  </si>
  <si>
    <t>32524</t>
  </si>
  <si>
    <t>КАТАНКА ГОРЯЧЕКАТАНАЯ В МОТКАХ ДИАМЕТРОМ 6,3-6,5 ММ</t>
  </si>
  <si>
    <t>9.11</t>
  </si>
  <si>
    <t>35516</t>
  </si>
  <si>
    <t>РОГОЖА</t>
  </si>
  <si>
    <t>9.12</t>
  </si>
  <si>
    <t>36061</t>
  </si>
  <si>
    <t>ДОСКИ ОБРЕЗНЫЕ ХВОЙНЫХ ПОРОД ДЛИНОЙ 4-6,5 М, ШИРИНОЙ 75-150 ММ, ТОЛЩИНОЙ 44 ММ И БОЛЕЕ, III СОРТА</t>
  </si>
  <si>
    <t>9.13</t>
  </si>
  <si>
    <t>51619</t>
  </si>
  <si>
    <t>ЩИТЫ ИЗ ДОСОК ТОЛЩИНОЙ 25 ММ</t>
  </si>
  <si>
    <t>10</t>
  </si>
  <si>
    <t>ТРУБЫ МЕТАЛЛИЧЕСКИЕ ПРОФИЛ РАЗМЕРОМ 50Х50ММ ТОЛЩИНОЙ СТЕНКИ 3,5 ММ</t>
  </si>
  <si>
    <t>11</t>
  </si>
  <si>
    <t>12</t>
  </si>
  <si>
    <t>13</t>
  </si>
  <si>
    <t>14</t>
  </si>
  <si>
    <t>РАЗДЕЛ 4. ПЕРЕВОЗКА</t>
  </si>
  <si>
    <t>15</t>
  </si>
  <si>
    <t>Е310-1010 ШНК4.04.06-14 Р.3.Т.7 К=0,41</t>
  </si>
  <si>
    <t>ПЕРЕВОЗКА ГРУЗОВ АВТОМОБИЛЕМ, РАССТОЯНИЕ ПЕРЕВОЗКИ 10 КМ (АСФАЛЬТ ДО ОБЪЕКТА). ПРИ ПЕРЕВОЗКЕ АВТОСАМОСВАЛАМИ ГРУЗОПОДЪЕМНОСТЬЮ 25, ПРИМЕНЕН КОЭФФИЦИЕНТ К НОРМАМ ЗАТРАТ ТРУДА МАШИНИСТОВ И ЭКСПЛУАТАЦИИ МАШИН - 0,41</t>
  </si>
  <si>
    <t>15.1</t>
  </si>
  <si>
    <t>15.2</t>
  </si>
  <si>
    <t>3457</t>
  </si>
  <si>
    <t>АВТОМОБИЛИ-САМОСВАЛЫ ГРУЗОПОДЪЕМНОСТЬЮ ДО 25 Т</t>
  </si>
  <si>
    <t>16</t>
  </si>
  <si>
    <t>Е310-1005 ШНК4.04.06-14 Р.3.Т.7 К=0,41</t>
  </si>
  <si>
    <t>ПЕРЕВОЗКА ГРУЗОВ АВТОМОБИЛЕМ, РАССТОЯНИЕ ПЕРЕВОЗКИ 5 КМ (ГРАВИЙНО-ПЕСЧАНОЙ СМЕСИ ДО ОБЪЕКТА). ПРИ ПЕРЕВОЗКЕ АВТОСАМОСВАЛАМИ ГРУЗОПОДЪЕМНОСТЬЮ 25, ПРИМЕНЕН КОЭФФИЦИЕНТ К НОРМАМ ЗАТРАТ ТРУДА МАШИНИСТОВ И ЭКСПЛУАТАЦИИ МАШИН - 0,41</t>
  </si>
  <si>
    <t>16.1</t>
  </si>
  <si>
    <t>16.2</t>
  </si>
  <si>
    <t>НАМАНГАН ВИЛОЯТИ КОСОНСОЙ ТУМАНИ ТАХТАКЎПРИК МФЙ КЎЧАЛАРИНИ АСФАЛТЛАШ</t>
  </si>
  <si>
    <t>400 м х 4 м + 21,02 м2</t>
  </si>
  <si>
    <t>0,6 х 1621,02 м2 / 1000</t>
  </si>
  <si>
    <t xml:space="preserve">400 м х 0,25 м х 2 </t>
  </si>
  <si>
    <t xml:space="preserve">324 м х 4 м  </t>
  </si>
  <si>
    <t>0,6 х 1296 м2 / 1000</t>
  </si>
  <si>
    <t xml:space="preserve">324 м х 0,25 м х 2 </t>
  </si>
  <si>
    <t>3 дона</t>
  </si>
  <si>
    <t>0,048 м3</t>
  </si>
  <si>
    <t>1 дона</t>
  </si>
  <si>
    <t>4 м</t>
  </si>
  <si>
    <t>753 м х 4 м + 6,86 м2</t>
  </si>
  <si>
    <t>0,6 х 3018,86 м2 / 1000</t>
  </si>
  <si>
    <t xml:space="preserve">753 м х 0,25 м х 2 </t>
  </si>
  <si>
    <t>254 м х 4 м + 10,73 м2</t>
  </si>
  <si>
    <t>0,6 х 1026,73 м2 / 1000</t>
  </si>
  <si>
    <t xml:space="preserve">254 м х 0,25 м х 2 </t>
  </si>
  <si>
    <t>586 м х 4 м + 5,36 м2</t>
  </si>
  <si>
    <t>0,6 х 2349,36 м2 / 1000</t>
  </si>
  <si>
    <t xml:space="preserve">586 м х 0,25 м х 2 </t>
  </si>
  <si>
    <t>397 м х 3 м + 13,72 м2</t>
  </si>
  <si>
    <t>0,6 х 1204,72 м2 / 1000</t>
  </si>
  <si>
    <t>3 м</t>
  </si>
  <si>
    <t>350 м х 4 м + 17,59 м2</t>
  </si>
  <si>
    <t>0,6 х 1417,59 м2 / 1000</t>
  </si>
  <si>
    <t xml:space="preserve">350 м х 0,25 м х 2 </t>
  </si>
  <si>
    <t>0,6 х 1297,72 м2 / 1000</t>
  </si>
  <si>
    <t>428 м х 3 м + 13,72 м2</t>
  </si>
  <si>
    <t xml:space="preserve">428 м х 0,25 м х 2 </t>
  </si>
  <si>
    <t>Ишлар бажариладиган худуд - Наманган вилояти Косонсой тумани</t>
  </si>
  <si>
    <t>Стоимость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</si>
</sst>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р_._-;\-* #,##0.00_р_._-;_-* &quot;-&quot;??_р_._-;_-@_-"/>
    <numFmt numFmtId="165" formatCode="0.0000"/>
    <numFmt numFmtId="166" formatCode="0.0"/>
    <numFmt numFmtId="167" formatCode="0.000"/>
    <numFmt numFmtId="168" formatCode="#,##0.000"/>
    <numFmt numFmtId="169" formatCode="0.0%"/>
    <numFmt numFmtId="170" formatCode="_-* #,##0_р_._-;\-* #,##0_р_._-;_-* &quot;-&quot;??_р_._-;_-@_-"/>
    <numFmt numFmtId="171" formatCode="_-* #,##0\ _F_-;\-* #,##0\ _F_-;_-* &quot;-&quot;\ _F_-;_-@_-"/>
    <numFmt numFmtId="172" formatCode="_-* #,##0.00\ _F_-;\-* #,##0.00\ _F_-;_-* &quot;-&quot;??\ _F_-;_-@_-"/>
  </numFmts>
  <fonts count="125">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b/>
      <sz val="12"/>
      <name val="Times New Roman Cyr"/>
      <family val="1"/>
      <charset val="204"/>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0"/>
      <color theme="1"/>
      <name val="Times New Roman"/>
      <family val="1"/>
      <charset val="204"/>
    </font>
    <font>
      <b/>
      <sz val="12"/>
      <name val="Times New Roman Cyr"/>
      <charset val="204"/>
    </font>
    <font>
      <b/>
      <sz val="10.5"/>
      <name val="Times New Roman Cyr"/>
      <charset val="204"/>
    </font>
    <font>
      <sz val="10"/>
      <color theme="1"/>
      <name val="Times New Roman"/>
      <family val="1"/>
      <charset val="204"/>
    </font>
    <font>
      <i/>
      <sz val="11"/>
      <name val="Times New Roman"/>
      <family val="1"/>
      <charset val="204"/>
    </font>
    <font>
      <i/>
      <sz val="13"/>
      <name val="Arial"/>
      <family val="2"/>
      <charset val="204"/>
    </font>
    <font>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10"/>
      <color rgb="FF003300"/>
      <name val="Times New Roman Cyr"/>
      <charset val="204"/>
    </font>
    <font>
      <sz val="10"/>
      <color rgb="FF000080"/>
      <name val="Times New Roman Cyr"/>
      <charset val="204"/>
    </font>
    <font>
      <sz val="9"/>
      <color rgb="FF000080"/>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
      <patternFill patternType="solid">
        <fgColor rgb="FFCCFFFF"/>
        <bgColor rgb="FFCCFFFF"/>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hair">
        <color rgb="FF000000"/>
      </bottom>
      <diagonal/>
    </border>
    <border>
      <left/>
      <right/>
      <top style="hair">
        <color rgb="FF000000"/>
      </top>
      <bottom/>
      <diagonal/>
    </border>
    <border>
      <left style="thin">
        <color indexed="64"/>
      </left>
      <right style="thin">
        <color indexed="64"/>
      </right>
      <top/>
      <bottom style="thin">
        <color rgb="FF000000"/>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s>
  <cellStyleXfs count="9828">
    <xf numFmtId="0" fontId="0" fillId="0" borderId="0"/>
    <xf numFmtId="0" fontId="62" fillId="0" borderId="0" applyNumberFormat="0" applyFill="0" applyBorder="0" applyAlignment="0" applyProtection="0"/>
    <xf numFmtId="0" fontId="63" fillId="0" borderId="1" applyNumberFormat="0" applyFill="0" applyAlignment="0" applyProtection="0"/>
    <xf numFmtId="0" fontId="64" fillId="0" borderId="2" applyNumberFormat="0" applyFill="0" applyAlignment="0" applyProtection="0"/>
    <xf numFmtId="0" fontId="65" fillId="0" borderId="3"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4" applyNumberFormat="0" applyAlignment="0" applyProtection="0"/>
    <xf numFmtId="0" fontId="70" fillId="6" borderId="5" applyNumberFormat="0" applyAlignment="0" applyProtection="0"/>
    <xf numFmtId="0" fontId="71" fillId="6" borderId="4" applyNumberFormat="0" applyAlignment="0" applyProtection="0"/>
    <xf numFmtId="0" fontId="72" fillId="0" borderId="6" applyNumberFormat="0" applyFill="0" applyAlignment="0" applyProtection="0"/>
    <xf numFmtId="0" fontId="73" fillId="7" borderId="7" applyNumberFormat="0" applyAlignment="0" applyProtection="0"/>
    <xf numFmtId="0" fontId="74" fillId="0" borderId="0" applyNumberFormat="0" applyFill="0" applyBorder="0" applyAlignment="0" applyProtection="0"/>
    <xf numFmtId="0" fontId="61" fillId="8" borderId="8" applyNumberFormat="0" applyFont="0" applyAlignment="0" applyProtection="0"/>
    <xf numFmtId="0" fontId="75" fillId="0" borderId="0" applyNumberFormat="0" applyFill="0" applyBorder="0" applyAlignment="0" applyProtection="0"/>
    <xf numFmtId="0" fontId="76" fillId="0" borderId="9" applyNumberFormat="0" applyFill="0" applyAlignment="0" applyProtection="0"/>
    <xf numFmtId="0" fontId="77" fillId="9" borderId="0" applyNumberFormat="0" applyBorder="0" applyAlignment="0" applyProtection="0"/>
    <xf numFmtId="0" fontId="61" fillId="10" borderId="0" applyNumberFormat="0" applyBorder="0" applyAlignment="0" applyProtection="0"/>
    <xf numFmtId="0" fontId="61"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61" fillId="30" borderId="0" applyNumberFormat="0" applyBorder="0" applyAlignment="0" applyProtection="0"/>
    <xf numFmtId="0" fontId="61" fillId="31" borderId="0" applyNumberFormat="0" applyBorder="0" applyAlignment="0" applyProtection="0"/>
    <xf numFmtId="0" fontId="77" fillId="32" borderId="0" applyNumberFormat="0" applyBorder="0" applyAlignment="0" applyProtection="0"/>
    <xf numFmtId="0" fontId="83" fillId="0" borderId="0"/>
    <xf numFmtId="165" fontId="83" fillId="0" borderId="0" applyFont="0" applyFill="0" applyBorder="0" applyAlignment="0" applyProtection="0"/>
    <xf numFmtId="0" fontId="82" fillId="0" borderId="0"/>
    <xf numFmtId="169" fontId="83" fillId="0" borderId="0" applyFont="0" applyFill="0" applyBorder="0" applyAlignment="0" applyProtection="0"/>
    <xf numFmtId="169" fontId="83" fillId="0" borderId="0" applyFont="0" applyFill="0" applyBorder="0" applyAlignment="0" applyProtection="0"/>
    <xf numFmtId="0" fontId="82" fillId="0" borderId="0"/>
    <xf numFmtId="0" fontId="83" fillId="0" borderId="0"/>
    <xf numFmtId="0" fontId="82" fillId="0" borderId="0"/>
    <xf numFmtId="0" fontId="91" fillId="8" borderId="8" applyNumberFormat="0" applyFont="0" applyAlignment="0" applyProtection="0"/>
    <xf numFmtId="0" fontId="92" fillId="0" borderId="0"/>
    <xf numFmtId="164" fontId="83" fillId="0" borderId="0" applyFont="0" applyFill="0" applyBorder="0" applyAlignment="0" applyProtection="0"/>
    <xf numFmtId="0" fontId="82" fillId="0" borderId="0"/>
    <xf numFmtId="0" fontId="60" fillId="8" borderId="8" applyNumberFormat="0" applyFont="0" applyAlignment="0" applyProtection="0"/>
    <xf numFmtId="0" fontId="60" fillId="10" borderId="0" applyNumberFormat="0" applyBorder="0" applyAlignment="0" applyProtection="0"/>
    <xf numFmtId="0" fontId="60" fillId="11" borderId="0" applyNumberFormat="0" applyBorder="0" applyAlignment="0" applyProtection="0"/>
    <xf numFmtId="0" fontId="60" fillId="14" borderId="0" applyNumberFormat="0" applyBorder="0" applyAlignment="0" applyProtection="0"/>
    <xf numFmtId="0" fontId="60" fillId="15"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82" fillId="0" borderId="0"/>
    <xf numFmtId="0" fontId="59" fillId="8" borderId="8"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82" fillId="0" borderId="0"/>
    <xf numFmtId="0" fontId="58" fillId="8" borderId="8" applyNumberFormat="0" applyFont="0" applyAlignment="0" applyProtection="0"/>
    <xf numFmtId="0" fontId="58" fillId="10" borderId="0" applyNumberFormat="0" applyBorder="0" applyAlignment="0" applyProtection="0"/>
    <xf numFmtId="0" fontId="58" fillId="11"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82" fillId="0" borderId="0"/>
    <xf numFmtId="0" fontId="57" fillId="8" borderId="8" applyNumberFormat="0" applyFont="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82"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82"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82"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8" borderId="8" applyNumberFormat="0" applyFont="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9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83" fillId="0" borderId="0"/>
    <xf numFmtId="0" fontId="96" fillId="0" borderId="0"/>
    <xf numFmtId="0" fontId="83" fillId="0" borderId="0"/>
    <xf numFmtId="0" fontId="83"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47" fillId="8" borderId="8" applyNumberFormat="0" applyFont="0" applyAlignment="0" applyProtection="0"/>
    <xf numFmtId="0" fontId="47" fillId="8" borderId="8"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171" fontId="97" fillId="0" borderId="0" applyFont="0" applyFill="0" applyBorder="0" applyAlignment="0" applyProtection="0"/>
    <xf numFmtId="172" fontId="97" fillId="0" borderId="0" applyFont="0" applyFill="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14" borderId="0" applyNumberFormat="0" applyBorder="0" applyAlignment="0" applyProtection="0"/>
    <xf numFmtId="0" fontId="42" fillId="22" borderId="0" applyNumberFormat="0" applyBorder="0" applyAlignment="0" applyProtection="0"/>
    <xf numFmtId="0" fontId="42" fillId="19" borderId="0" applyNumberFormat="0" applyBorder="0" applyAlignment="0" applyProtection="0"/>
    <xf numFmtId="0" fontId="42" fillId="15" borderId="0" applyNumberFormat="0" applyBorder="0" applyAlignment="0" applyProtection="0"/>
    <xf numFmtId="0" fontId="42" fillId="23" borderId="0" applyNumberFormat="0" applyBorder="0" applyAlignment="0" applyProtection="0"/>
    <xf numFmtId="0" fontId="42" fillId="8" borderId="8" applyNumberFormat="0" applyFont="0" applyAlignment="0" applyProtection="0"/>
    <xf numFmtId="0" fontId="42" fillId="18"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30"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7"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6"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1" borderId="0" applyNumberFormat="0" applyBorder="0" applyAlignment="0" applyProtection="0"/>
    <xf numFmtId="0" fontId="42" fillId="10"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8" borderId="8" applyNumberFormat="0" applyFont="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8" borderId="8" applyNumberFormat="0" applyFont="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8" borderId="8" applyNumberFormat="0" applyFont="0" applyAlignment="0" applyProtection="0"/>
    <xf numFmtId="0" fontId="41" fillId="8" borderId="8" applyNumberFormat="0" applyFont="0" applyAlignment="0" applyProtection="0"/>
    <xf numFmtId="0" fontId="103" fillId="0" borderId="0" applyNumberFormat="0" applyFill="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9"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1"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0"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26"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23"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23"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78" fillId="0" borderId="0"/>
    <xf numFmtId="0" fontId="111" fillId="0" borderId="0"/>
    <xf numFmtId="0" fontId="36" fillId="0" borderId="0"/>
    <xf numFmtId="0" fontId="35" fillId="0" borderId="0"/>
    <xf numFmtId="0" fontId="78" fillId="0" borderId="0"/>
    <xf numFmtId="0" fontId="34" fillId="0" borderId="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0"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8"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8"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8" applyNumberFormat="0" applyFont="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8"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1"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0"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8"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97">
    <xf numFmtId="0" fontId="78" fillId="0" borderId="0" xfId="0" applyFont="1"/>
    <xf numFmtId="0" fontId="82" fillId="0" borderId="0" xfId="49" applyFont="1"/>
    <xf numFmtId="0" fontId="94" fillId="0" borderId="0" xfId="49" applyFont="1" applyAlignment="1">
      <alignment horizontal="center"/>
    </xf>
    <xf numFmtId="0" fontId="94" fillId="0" borderId="0" xfId="49" applyFont="1" applyAlignment="1">
      <alignment horizontal="left"/>
    </xf>
    <xf numFmtId="0" fontId="79" fillId="33" borderId="16" xfId="53" applyFont="1" applyFill="1" applyBorder="1" applyAlignment="1">
      <alignment horizontal="center" vertical="center" wrapText="1"/>
    </xf>
    <xf numFmtId="0" fontId="79" fillId="33" borderId="18" xfId="53" applyFont="1" applyFill="1" applyBorder="1" applyAlignment="1">
      <alignment horizontal="center" vertical="center" wrapText="1"/>
    </xf>
    <xf numFmtId="0" fontId="82" fillId="0" borderId="0" xfId="0" applyFont="1"/>
    <xf numFmtId="0" fontId="81" fillId="33" borderId="13" xfId="0" applyFont="1" applyFill="1" applyBorder="1" applyAlignment="1">
      <alignment horizontal="center" vertical="center" wrapText="1"/>
    </xf>
    <xf numFmtId="0" fontId="78" fillId="0" borderId="14" xfId="0" applyFont="1" applyBorder="1" applyAlignment="1">
      <alignment horizontal="center" vertical="center" wrapText="1"/>
    </xf>
    <xf numFmtId="0" fontId="78" fillId="0" borderId="13" xfId="0" applyFont="1" applyBorder="1" applyAlignment="1">
      <alignment horizontal="center" vertical="center" wrapText="1"/>
    </xf>
    <xf numFmtId="0" fontId="84" fillId="0" borderId="16" xfId="42" applyFont="1" applyBorder="1" applyAlignment="1">
      <alignment horizontal="center" vertical="center" wrapText="1"/>
    </xf>
    <xf numFmtId="0" fontId="101" fillId="0" borderId="16" xfId="42" applyFont="1" applyBorder="1" applyAlignment="1">
      <alignment horizontal="center" vertical="center" wrapText="1"/>
    </xf>
    <xf numFmtId="0" fontId="83" fillId="0" borderId="0" xfId="42"/>
    <xf numFmtId="0" fontId="106" fillId="0" borderId="0" xfId="42" applyFont="1"/>
    <xf numFmtId="0" fontId="100" fillId="0" borderId="0" xfId="42" applyFont="1"/>
    <xf numFmtId="0" fontId="107" fillId="0" borderId="0" xfId="42" applyFont="1"/>
    <xf numFmtId="0" fontId="85" fillId="0" borderId="16" xfId="42" applyFont="1" applyBorder="1" applyAlignment="1">
      <alignment horizontal="center" vertical="center" wrapText="1"/>
    </xf>
    <xf numFmtId="2" fontId="85" fillId="0" borderId="16" xfId="42" applyNumberFormat="1" applyFont="1" applyBorder="1" applyAlignment="1">
      <alignment horizontal="left" vertical="center" wrapText="1"/>
    </xf>
    <xf numFmtId="2" fontId="85" fillId="0" borderId="16" xfId="42" applyNumberFormat="1" applyFont="1" applyBorder="1" applyAlignment="1">
      <alignment horizontal="center" vertical="center" wrapText="1"/>
    </xf>
    <xf numFmtId="1" fontId="85" fillId="0" borderId="16" xfId="42" applyNumberFormat="1" applyFont="1" applyBorder="1" applyAlignment="1">
      <alignment horizontal="center" vertical="center" wrapText="1"/>
    </xf>
    <xf numFmtId="166" fontId="85" fillId="0" borderId="16" xfId="42" applyNumberFormat="1" applyFont="1" applyBorder="1" applyAlignment="1">
      <alignment horizontal="center" vertical="center" wrapText="1"/>
    </xf>
    <xf numFmtId="0" fontId="86" fillId="0" borderId="16" xfId="42" applyFont="1" applyBorder="1"/>
    <xf numFmtId="0" fontId="78" fillId="0" borderId="0" xfId="42" applyFont="1"/>
    <xf numFmtId="0" fontId="105" fillId="0" borderId="0" xfId="42" applyFont="1"/>
    <xf numFmtId="2" fontId="85" fillId="45" borderId="0" xfId="42" applyNumberFormat="1" applyFont="1" applyFill="1" applyAlignment="1">
      <alignment horizontal="center" vertical="center"/>
    </xf>
    <xf numFmtId="166" fontId="85" fillId="45" borderId="16" xfId="42" applyNumberFormat="1" applyFont="1" applyFill="1" applyBorder="1" applyAlignment="1">
      <alignment horizontal="center" vertical="center" wrapText="1"/>
    </xf>
    <xf numFmtId="2" fontId="85" fillId="45" borderId="16" xfId="42" applyNumberFormat="1" applyFont="1" applyFill="1" applyBorder="1" applyAlignment="1">
      <alignment horizontal="center" vertical="center" wrapText="1"/>
    </xf>
    <xf numFmtId="0" fontId="100" fillId="45" borderId="0" xfId="42" applyFont="1" applyFill="1"/>
    <xf numFmtId="0" fontId="100" fillId="45" borderId="0" xfId="42" applyFont="1" applyFill="1" applyBorder="1"/>
    <xf numFmtId="0" fontId="100" fillId="45" borderId="16" xfId="42" applyFont="1" applyFill="1" applyBorder="1" applyAlignment="1">
      <alignment horizontal="center"/>
    </xf>
    <xf numFmtId="0" fontId="102" fillId="45" borderId="16" xfId="42" applyFont="1" applyFill="1" applyBorder="1" applyAlignment="1">
      <alignment horizontal="center"/>
    </xf>
    <xf numFmtId="2" fontId="86" fillId="45" borderId="16" xfId="42" applyNumberFormat="1" applyFont="1" applyFill="1" applyBorder="1" applyAlignment="1">
      <alignment horizontal="center" vertical="center" wrapText="1"/>
    </xf>
    <xf numFmtId="166" fontId="86" fillId="45" borderId="16" xfId="42" applyNumberFormat="1" applyFont="1" applyFill="1" applyBorder="1" applyAlignment="1">
      <alignment horizontal="center" vertical="center" wrapText="1"/>
    </xf>
    <xf numFmtId="2" fontId="85" fillId="45" borderId="0" xfId="42" applyNumberFormat="1" applyFont="1" applyFill="1"/>
    <xf numFmtId="0" fontId="84" fillId="45" borderId="0" xfId="42" applyFont="1" applyFill="1" applyAlignment="1">
      <alignment vertical="center" wrapText="1"/>
    </xf>
    <xf numFmtId="0" fontId="84" fillId="45" borderId="0" xfId="42" applyFont="1" applyFill="1" applyAlignment="1">
      <alignment horizontal="center" vertical="center" wrapText="1"/>
    </xf>
    <xf numFmtId="1" fontId="84" fillId="45" borderId="0" xfId="42" applyNumberFormat="1" applyFont="1" applyFill="1" applyAlignment="1">
      <alignment horizontal="center" vertical="center" wrapText="1"/>
    </xf>
    <xf numFmtId="0" fontId="85" fillId="45" borderId="0" xfId="42" applyFont="1" applyFill="1"/>
    <xf numFmtId="0" fontId="85" fillId="45" borderId="0" xfId="42" applyFont="1" applyFill="1" applyAlignment="1">
      <alignment horizontal="center"/>
    </xf>
    <xf numFmtId="2" fontId="100" fillId="45" borderId="0" xfId="42" applyNumberFormat="1" applyFont="1" applyFill="1" applyBorder="1"/>
    <xf numFmtId="166" fontId="100" fillId="45" borderId="0" xfId="42" applyNumberFormat="1" applyFont="1" applyFill="1" applyBorder="1"/>
    <xf numFmtId="0" fontId="100" fillId="45" borderId="0" xfId="42" applyFont="1" applyFill="1" applyAlignment="1">
      <alignment horizontal="center"/>
    </xf>
    <xf numFmtId="0" fontId="88" fillId="45" borderId="16" xfId="42" applyFont="1" applyFill="1" applyBorder="1" applyAlignment="1">
      <alignment horizontal="left" vertical="center" wrapText="1"/>
    </xf>
    <xf numFmtId="0" fontId="98" fillId="45" borderId="16" xfId="42" applyFont="1" applyFill="1" applyBorder="1" applyAlignment="1">
      <alignment horizontal="center" vertical="center" wrapText="1"/>
    </xf>
    <xf numFmtId="2" fontId="88" fillId="45" borderId="16" xfId="42" applyNumberFormat="1" applyFont="1" applyFill="1" applyBorder="1" applyAlignment="1">
      <alignment horizontal="left" vertical="center" wrapText="1"/>
    </xf>
    <xf numFmtId="3" fontId="94" fillId="0" borderId="0" xfId="49" applyNumberFormat="1" applyFont="1" applyAlignment="1">
      <alignment horizontal="left"/>
    </xf>
    <xf numFmtId="3" fontId="82" fillId="0" borderId="0" xfId="49" applyNumberFormat="1" applyFont="1"/>
    <xf numFmtId="3" fontId="79" fillId="33" borderId="20" xfId="53" applyNumberFormat="1" applyFont="1" applyFill="1" applyBorder="1" applyAlignment="1">
      <alignment horizontal="center" vertical="center" wrapText="1"/>
    </xf>
    <xf numFmtId="3" fontId="79" fillId="33" borderId="18" xfId="53" applyNumberFormat="1" applyFont="1" applyFill="1" applyBorder="1" applyAlignment="1">
      <alignment horizontal="center" vertical="center" wrapText="1"/>
    </xf>
    <xf numFmtId="3" fontId="78" fillId="0" borderId="13" xfId="0" applyNumberFormat="1" applyFont="1" applyBorder="1" applyAlignment="1">
      <alignment horizontal="center" vertical="center"/>
    </xf>
    <xf numFmtId="3" fontId="81" fillId="33" borderId="13" xfId="0" applyNumberFormat="1" applyFont="1" applyFill="1" applyBorder="1" applyAlignment="1">
      <alignment horizontal="center" vertical="center" wrapText="1"/>
    </xf>
    <xf numFmtId="4" fontId="78" fillId="0" borderId="13" xfId="0" applyNumberFormat="1" applyFont="1" applyBorder="1" applyAlignment="1">
      <alignment horizontal="center" vertical="center"/>
    </xf>
    <xf numFmtId="0" fontId="85" fillId="45" borderId="0" xfId="42" applyFont="1" applyFill="1" applyAlignment="1">
      <alignment horizontal="left"/>
    </xf>
    <xf numFmtId="1" fontId="108" fillId="0" borderId="16" xfId="42" applyNumberFormat="1" applyFont="1" applyBorder="1" applyAlignment="1">
      <alignment horizontal="center" vertical="center"/>
    </xf>
    <xf numFmtId="0" fontId="86" fillId="0" borderId="0" xfId="42" applyFont="1"/>
    <xf numFmtId="3" fontId="86" fillId="0" borderId="0" xfId="42" applyNumberFormat="1" applyFont="1" applyAlignment="1">
      <alignment horizontal="center"/>
    </xf>
    <xf numFmtId="0" fontId="85" fillId="45" borderId="0" xfId="42" applyFont="1" applyFill="1" applyAlignment="1">
      <alignment horizontal="right"/>
    </xf>
    <xf numFmtId="0" fontId="106" fillId="0" borderId="0" xfId="42" applyNumberFormat="1" applyFont="1"/>
    <xf numFmtId="0" fontId="101" fillId="0" borderId="16" xfId="42" applyNumberFormat="1" applyFont="1" applyBorder="1" applyAlignment="1">
      <alignment horizontal="center" vertical="center" wrapText="1"/>
    </xf>
    <xf numFmtId="0" fontId="85" fillId="0" borderId="16" xfId="42" applyNumberFormat="1" applyFont="1" applyBorder="1" applyAlignment="1">
      <alignment horizontal="center" vertical="center" wrapText="1"/>
    </xf>
    <xf numFmtId="0" fontId="86" fillId="0" borderId="16" xfId="42" applyNumberFormat="1" applyFont="1" applyBorder="1"/>
    <xf numFmtId="0" fontId="86" fillId="0" borderId="0" xfId="42" applyNumberFormat="1" applyFont="1"/>
    <xf numFmtId="0" fontId="78" fillId="0" borderId="0" xfId="42" applyNumberFormat="1" applyFont="1"/>
    <xf numFmtId="0" fontId="84" fillId="45" borderId="0" xfId="42" applyFont="1" applyFill="1" applyBorder="1" applyAlignment="1">
      <alignment horizontal="center" vertical="center" wrapText="1"/>
    </xf>
    <xf numFmtId="0" fontId="84" fillId="45" borderId="0" xfId="42" applyFont="1" applyFill="1" applyBorder="1" applyAlignment="1">
      <alignment vertical="top" wrapText="1"/>
    </xf>
    <xf numFmtId="1" fontId="84" fillId="45" borderId="0" xfId="42" applyNumberFormat="1" applyFont="1" applyFill="1" applyBorder="1" applyAlignment="1">
      <alignment horizontal="center" vertical="center" wrapText="1"/>
    </xf>
    <xf numFmtId="0" fontId="108" fillId="0" borderId="16" xfId="42" applyNumberFormat="1" applyFont="1" applyBorder="1" applyAlignment="1">
      <alignment horizontal="center" vertical="center"/>
    </xf>
    <xf numFmtId="0" fontId="88" fillId="45" borderId="0" xfId="42" applyFont="1" applyFill="1"/>
    <xf numFmtId="0" fontId="88" fillId="45" borderId="16" xfId="42" applyFont="1" applyFill="1" applyBorder="1" applyAlignment="1">
      <alignment horizontal="center" vertical="center" wrapText="1"/>
    </xf>
    <xf numFmtId="0" fontId="115" fillId="45" borderId="0" xfId="7083" applyFont="1" applyFill="1"/>
    <xf numFmtId="0" fontId="115" fillId="45" borderId="16" xfId="7083" applyFont="1" applyFill="1" applyBorder="1" applyAlignment="1">
      <alignment horizontal="center"/>
    </xf>
    <xf numFmtId="0" fontId="115" fillId="45" borderId="16" xfId="7083" applyFont="1" applyFill="1" applyBorder="1" applyAlignment="1">
      <alignment horizontal="center" vertical="center"/>
    </xf>
    <xf numFmtId="2" fontId="112" fillId="45" borderId="16" xfId="7083" applyNumberFormat="1" applyFont="1" applyFill="1" applyBorder="1" applyAlignment="1">
      <alignment horizontal="center" vertical="center"/>
    </xf>
    <xf numFmtId="0" fontId="78" fillId="45" borderId="0" xfId="0" applyFont="1" applyFill="1" applyAlignment="1">
      <alignment wrapText="1"/>
    </xf>
    <xf numFmtId="0" fontId="78" fillId="45" borderId="0" xfId="0" applyFont="1" applyFill="1" applyAlignment="1">
      <alignment horizontal="center" wrapText="1"/>
    </xf>
    <xf numFmtId="0" fontId="115" fillId="45" borderId="0" xfId="7083" applyFont="1" applyFill="1" applyAlignment="1">
      <alignment horizontal="center" vertical="center"/>
    </xf>
    <xf numFmtId="166" fontId="115" fillId="45" borderId="0" xfId="7083" applyNumberFormat="1" applyFont="1" applyFill="1" applyAlignment="1">
      <alignment horizontal="center" vertical="center"/>
    </xf>
    <xf numFmtId="0" fontId="94" fillId="0" borderId="0" xfId="49" applyFont="1" applyAlignment="1"/>
    <xf numFmtId="0" fontId="82" fillId="0" borderId="0" xfId="49" applyFont="1" applyAlignment="1"/>
    <xf numFmtId="0" fontId="79" fillId="33" borderId="18" xfId="53" applyFont="1" applyFill="1" applyBorder="1" applyAlignment="1">
      <alignment vertical="center" wrapText="1"/>
    </xf>
    <xf numFmtId="0" fontId="81" fillId="33" borderId="13" xfId="0" applyFont="1" applyFill="1" applyBorder="1" applyAlignment="1">
      <alignment vertical="center" wrapText="1"/>
    </xf>
    <xf numFmtId="2" fontId="85" fillId="45" borderId="0" xfId="42" applyNumberFormat="1" applyFont="1" applyFill="1" applyAlignment="1">
      <alignment horizontal="left" vertical="center"/>
    </xf>
    <xf numFmtId="0" fontId="98" fillId="45" borderId="0" xfId="42" applyFont="1" applyFill="1" applyAlignment="1">
      <alignment horizontal="center" vertical="center" wrapText="1"/>
    </xf>
    <xf numFmtId="0" fontId="82" fillId="0" borderId="0" xfId="44" applyProtection="1">
      <protection hidden="1"/>
    </xf>
    <xf numFmtId="0" fontId="110" fillId="0" borderId="0" xfId="44" applyFont="1" applyProtection="1">
      <protection hidden="1"/>
    </xf>
    <xf numFmtId="0" fontId="82" fillId="0" borderId="0" xfId="44" applyAlignment="1" applyProtection="1">
      <alignment horizontal="center"/>
      <protection hidden="1"/>
    </xf>
    <xf numFmtId="0" fontId="110" fillId="0" borderId="16" xfId="44" applyFont="1" applyBorder="1" applyAlignment="1" applyProtection="1">
      <alignment horizontal="center"/>
      <protection hidden="1"/>
    </xf>
    <xf numFmtId="0" fontId="114" fillId="0" borderId="16" xfId="44" applyFont="1" applyBorder="1" applyProtection="1">
      <protection hidden="1"/>
    </xf>
    <xf numFmtId="3" fontId="110" fillId="0" borderId="16" xfId="44" applyNumberFormat="1" applyFont="1" applyBorder="1" applyProtection="1">
      <protection hidden="1"/>
    </xf>
    <xf numFmtId="0" fontId="110" fillId="0" borderId="16" xfId="44" applyFont="1" applyBorder="1" applyAlignment="1" applyProtection="1">
      <alignment horizontal="left" indent="1"/>
      <protection hidden="1"/>
    </xf>
    <xf numFmtId="170" fontId="110" fillId="0" borderId="16" xfId="46" applyNumberFormat="1" applyFont="1" applyFill="1" applyBorder="1" applyProtection="1">
      <protection hidden="1"/>
    </xf>
    <xf numFmtId="49" fontId="110" fillId="0" borderId="16" xfId="44" applyNumberFormat="1" applyFont="1" applyBorder="1" applyAlignment="1" applyProtection="1">
      <alignment horizontal="center"/>
      <protection hidden="1"/>
    </xf>
    <xf numFmtId="2" fontId="110" fillId="0" borderId="16" xfId="47" applyNumberFormat="1" applyFont="1" applyBorder="1" applyAlignment="1" applyProtection="1">
      <alignment horizontal="right" vertical="center"/>
      <protection hidden="1"/>
    </xf>
    <xf numFmtId="0" fontId="82" fillId="0" borderId="0" xfId="44" applyAlignment="1" applyProtection="1">
      <alignment vertical="top" wrapText="1"/>
      <protection hidden="1"/>
    </xf>
    <xf numFmtId="49" fontId="110" fillId="0" borderId="16" xfId="44" applyNumberFormat="1" applyFont="1" applyBorder="1" applyAlignment="1" applyProtection="1">
      <alignment horizontal="center" vertical="top" wrapText="1"/>
      <protection hidden="1"/>
    </xf>
    <xf numFmtId="0" fontId="114" fillId="0" borderId="16" xfId="44" applyFont="1" applyBorder="1" applyAlignment="1" applyProtection="1">
      <alignment vertical="top" wrapText="1"/>
      <protection hidden="1"/>
    </xf>
    <xf numFmtId="164" fontId="110" fillId="0" borderId="16" xfId="46" applyNumberFormat="1" applyFont="1" applyFill="1" applyBorder="1" applyAlignment="1" applyProtection="1">
      <alignment vertical="top" wrapText="1"/>
      <protection hidden="1"/>
    </xf>
    <xf numFmtId="0" fontId="110" fillId="0" borderId="16" xfId="44" applyFont="1" applyBorder="1" applyAlignment="1" applyProtection="1">
      <alignment horizontal="left" vertical="top" wrapText="1" indent="1"/>
      <protection hidden="1"/>
    </xf>
    <xf numFmtId="4" fontId="110" fillId="0" borderId="16" xfId="44" applyNumberFormat="1" applyFont="1" applyBorder="1" applyAlignment="1" applyProtection="1">
      <alignment vertical="top"/>
      <protection hidden="1"/>
    </xf>
    <xf numFmtId="0" fontId="110" fillId="0" borderId="16" xfId="44" applyFont="1" applyBorder="1" applyProtection="1">
      <protection hidden="1"/>
    </xf>
    <xf numFmtId="0" fontId="114" fillId="0" borderId="16" xfId="44" applyFont="1" applyBorder="1" applyAlignment="1" applyProtection="1">
      <alignment horizontal="left" indent="2"/>
      <protection hidden="1"/>
    </xf>
    <xf numFmtId="10" fontId="109" fillId="0" borderId="16" xfId="44" applyNumberFormat="1" applyFont="1" applyBorder="1" applyProtection="1">
      <protection hidden="1"/>
    </xf>
    <xf numFmtId="0" fontId="110" fillId="0" borderId="16" xfId="44" quotePrefix="1" applyFont="1" applyBorder="1" applyAlignment="1" applyProtection="1">
      <alignment horizontal="left" indent="1"/>
      <protection hidden="1"/>
    </xf>
    <xf numFmtId="9" fontId="110" fillId="0" borderId="16" xfId="44" applyNumberFormat="1" applyFont="1" applyBorder="1" applyProtection="1">
      <protection hidden="1"/>
    </xf>
    <xf numFmtId="10" fontId="110" fillId="0" borderId="16" xfId="44" applyNumberFormat="1" applyFont="1" applyBorder="1" applyProtection="1">
      <protection hidden="1"/>
    </xf>
    <xf numFmtId="4" fontId="110" fillId="0" borderId="16" xfId="44" applyNumberFormat="1" applyFont="1" applyBorder="1" applyProtection="1">
      <protection hidden="1"/>
    </xf>
    <xf numFmtId="2" fontId="110" fillId="0" borderId="16" xfId="44" applyNumberFormat="1" applyFont="1" applyBorder="1" applyProtection="1">
      <protection hidden="1"/>
    </xf>
    <xf numFmtId="168" fontId="110" fillId="0" borderId="16" xfId="44" applyNumberFormat="1" applyFont="1" applyBorder="1" applyProtection="1">
      <protection hidden="1"/>
    </xf>
    <xf numFmtId="0" fontId="110" fillId="0" borderId="16" xfId="44" applyFont="1" applyBorder="1" applyAlignment="1" applyProtection="1">
      <alignment horizontal="left"/>
      <protection hidden="1"/>
    </xf>
    <xf numFmtId="167" fontId="110" fillId="0" borderId="16" xfId="44" applyNumberFormat="1" applyFont="1" applyBorder="1" applyProtection="1">
      <protection hidden="1"/>
    </xf>
    <xf numFmtId="0" fontId="82" fillId="0" borderId="0" xfId="44" applyAlignment="1" applyProtection="1">
      <alignment horizontal="left"/>
      <protection hidden="1"/>
    </xf>
    <xf numFmtId="2" fontId="82" fillId="0" borderId="0" xfId="44" applyNumberFormat="1" applyProtection="1">
      <protection hidden="1"/>
    </xf>
    <xf numFmtId="0" fontId="82" fillId="0" borderId="0" xfId="44" applyAlignment="1" applyProtection="1">
      <alignment horizontal="left" indent="1"/>
      <protection hidden="1"/>
    </xf>
    <xf numFmtId="0" fontId="88" fillId="45" borderId="0" xfId="42" applyFont="1" applyFill="1" applyAlignment="1"/>
    <xf numFmtId="0" fontId="98" fillId="45" borderId="0" xfId="42" applyFont="1" applyFill="1" applyBorder="1" applyAlignment="1">
      <alignment horizontal="center" vertical="center" wrapText="1"/>
    </xf>
    <xf numFmtId="0" fontId="88" fillId="45" borderId="0" xfId="42" applyFont="1" applyFill="1" applyBorder="1" applyAlignment="1">
      <alignment horizontal="center" vertical="center" wrapText="1"/>
    </xf>
    <xf numFmtId="0" fontId="88" fillId="45" borderId="16" xfId="42" applyFont="1" applyFill="1" applyBorder="1" applyAlignment="1">
      <alignment horizontal="center" vertical="center" wrapText="1"/>
    </xf>
    <xf numFmtId="2" fontId="116" fillId="45" borderId="0" xfId="42" applyNumberFormat="1" applyFont="1" applyFill="1"/>
    <xf numFmtId="0" fontId="84" fillId="45" borderId="16" xfId="42" applyFont="1" applyFill="1" applyBorder="1" applyAlignment="1">
      <alignment horizontal="center" vertical="center" wrapText="1"/>
    </xf>
    <xf numFmtId="0" fontId="81" fillId="33" borderId="15" xfId="0" applyFont="1" applyFill="1" applyBorder="1" applyAlignment="1">
      <alignment horizontal="center" vertical="center" wrapText="1"/>
    </xf>
    <xf numFmtId="0" fontId="81" fillId="33" borderId="19" xfId="0" applyFont="1" applyFill="1" applyBorder="1" applyAlignment="1">
      <alignment horizontal="center" vertical="center" wrapText="1"/>
    </xf>
    <xf numFmtId="0" fontId="81" fillId="33" borderId="10" xfId="0" applyFont="1" applyFill="1" applyBorder="1" applyAlignment="1">
      <alignment vertical="center" wrapText="1"/>
    </xf>
    <xf numFmtId="0" fontId="81" fillId="33" borderId="10" xfId="0" applyFont="1" applyFill="1" applyBorder="1" applyAlignment="1">
      <alignment horizontal="center" vertical="center" wrapText="1"/>
    </xf>
    <xf numFmtId="3" fontId="81" fillId="33" borderId="10" xfId="0" applyNumberFormat="1" applyFont="1" applyFill="1" applyBorder="1" applyAlignment="1">
      <alignment horizontal="center" vertical="center" wrapText="1"/>
    </xf>
    <xf numFmtId="0" fontId="81" fillId="33" borderId="16" xfId="7086" applyFont="1" applyFill="1" applyBorder="1" applyAlignment="1">
      <alignment horizontal="center" vertical="center" wrapText="1"/>
    </xf>
    <xf numFmtId="3" fontId="81" fillId="33" borderId="16" xfId="7086" applyNumberFormat="1" applyFont="1" applyFill="1" applyBorder="1" applyAlignment="1">
      <alignment horizontal="center" vertical="center"/>
    </xf>
    <xf numFmtId="0" fontId="82" fillId="0" borderId="0" xfId="7086" applyFont="1"/>
    <xf numFmtId="3" fontId="85" fillId="0" borderId="16" xfId="42" applyNumberFormat="1" applyFont="1" applyBorder="1" applyAlignment="1">
      <alignment horizontal="center" vertical="center" wrapText="1"/>
    </xf>
    <xf numFmtId="3" fontId="86" fillId="0" borderId="16" xfId="42" applyNumberFormat="1" applyFont="1" applyBorder="1" applyAlignment="1">
      <alignment horizontal="center"/>
    </xf>
    <xf numFmtId="0" fontId="78" fillId="0" borderId="13" xfId="0" applyFont="1" applyBorder="1" applyAlignment="1">
      <alignment horizontal="left" vertical="top" wrapText="1"/>
    </xf>
    <xf numFmtId="0" fontId="78" fillId="0" borderId="13" xfId="0" applyFont="1" applyBorder="1" applyAlignment="1">
      <alignment horizontal="center" vertical="center"/>
    </xf>
    <xf numFmtId="165" fontId="82" fillId="0" borderId="0" xfId="0" applyNumberFormat="1" applyFont="1"/>
    <xf numFmtId="2" fontId="88" fillId="45" borderId="0" xfId="42" applyNumberFormat="1" applyFont="1" applyFill="1" applyAlignment="1"/>
    <xf numFmtId="2" fontId="88" fillId="45" borderId="0" xfId="42" applyNumberFormat="1" applyFont="1" applyFill="1"/>
    <xf numFmtId="0" fontId="85" fillId="45" borderId="16" xfId="42" applyNumberFormat="1" applyFont="1" applyFill="1" applyBorder="1" applyAlignment="1">
      <alignment horizontal="center" vertical="center" wrapText="1"/>
    </xf>
    <xf numFmtId="0" fontId="86" fillId="45" borderId="16" xfId="42" applyNumberFormat="1" applyFont="1" applyFill="1" applyBorder="1" applyAlignment="1">
      <alignment horizontal="center" vertical="center" wrapText="1"/>
    </xf>
    <xf numFmtId="49" fontId="88" fillId="45" borderId="16" xfId="42" applyNumberFormat="1" applyFont="1" applyFill="1" applyBorder="1" applyAlignment="1">
      <alignment horizontal="center" vertical="center" wrapText="1"/>
    </xf>
    <xf numFmtId="0" fontId="85" fillId="45" borderId="16" xfId="42" applyFont="1" applyFill="1" applyBorder="1" applyAlignment="1">
      <alignment horizontal="center" vertical="center" wrapText="1"/>
    </xf>
    <xf numFmtId="0" fontId="85" fillId="0" borderId="16" xfId="0" applyFont="1" applyBorder="1" applyAlignment="1">
      <alignment horizontal="center" vertical="center" wrapText="1"/>
    </xf>
    <xf numFmtId="0" fontId="101" fillId="45" borderId="16" xfId="42" applyFont="1" applyFill="1" applyBorder="1" applyAlignment="1">
      <alignment horizontal="center" vertical="center" wrapText="1"/>
    </xf>
    <xf numFmtId="1" fontId="84" fillId="45" borderId="16" xfId="42" applyNumberFormat="1" applyFont="1" applyFill="1" applyBorder="1" applyAlignment="1">
      <alignment horizontal="center" vertical="center" wrapText="1"/>
    </xf>
    <xf numFmtId="0" fontId="112" fillId="45" borderId="16" xfId="7083" applyFont="1" applyFill="1" applyBorder="1" applyAlignment="1">
      <alignment horizontal="center" vertical="center"/>
    </xf>
    <xf numFmtId="0" fontId="112" fillId="45" borderId="16" xfId="9039" applyFont="1" applyFill="1" applyBorder="1" applyAlignment="1">
      <alignment horizontal="center" vertical="center"/>
    </xf>
    <xf numFmtId="0" fontId="116" fillId="45" borderId="16" xfId="0" applyFont="1" applyFill="1" applyBorder="1" applyAlignment="1">
      <alignment horizontal="center" vertical="center" wrapText="1"/>
    </xf>
    <xf numFmtId="166" fontId="116" fillId="45" borderId="16" xfId="42" applyNumberFormat="1" applyFont="1" applyFill="1" applyBorder="1" applyAlignment="1">
      <alignment horizontal="center" vertical="center" wrapText="1"/>
    </xf>
    <xf numFmtId="0" fontId="116" fillId="45" borderId="16" xfId="42" applyFont="1" applyFill="1" applyBorder="1" applyAlignment="1">
      <alignment horizontal="center" vertical="center" wrapText="1"/>
    </xf>
    <xf numFmtId="17" fontId="116" fillId="45" borderId="16" xfId="0" applyNumberFormat="1" applyFont="1" applyFill="1" applyBorder="1" applyAlignment="1">
      <alignment horizontal="center" vertical="center" wrapText="1"/>
    </xf>
    <xf numFmtId="2" fontId="88" fillId="45" borderId="16" xfId="42" applyNumberFormat="1" applyFont="1" applyFill="1" applyBorder="1" applyAlignment="1">
      <alignment horizontal="center" vertical="center" wrapText="1"/>
    </xf>
    <xf numFmtId="0" fontId="117" fillId="45" borderId="16" xfId="0" applyFont="1" applyFill="1" applyBorder="1" applyAlignment="1">
      <alignment horizontal="center" vertical="center" wrapText="1"/>
    </xf>
    <xf numFmtId="0" fontId="88" fillId="45" borderId="16" xfId="0" applyFont="1" applyFill="1" applyBorder="1" applyAlignment="1">
      <alignment horizontal="center" vertical="center" wrapText="1"/>
    </xf>
    <xf numFmtId="17" fontId="88" fillId="45" borderId="16" xfId="0" applyNumberFormat="1" applyFont="1" applyFill="1" applyBorder="1" applyAlignment="1">
      <alignment horizontal="center" vertical="center" wrapText="1"/>
    </xf>
    <xf numFmtId="0" fontId="85" fillId="45" borderId="16" xfId="0" applyFont="1" applyFill="1" applyBorder="1" applyAlignment="1">
      <alignment horizontal="center" vertical="center" wrapText="1"/>
    </xf>
    <xf numFmtId="17" fontId="85" fillId="45" borderId="16" xfId="0" applyNumberFormat="1" applyFont="1" applyFill="1" applyBorder="1" applyAlignment="1">
      <alignment horizontal="center" vertical="center" wrapText="1"/>
    </xf>
    <xf numFmtId="0" fontId="112" fillId="45" borderId="16" xfId="7083" applyFont="1" applyFill="1" applyBorder="1" applyAlignment="1">
      <alignment horizontal="center" vertical="center"/>
    </xf>
    <xf numFmtId="1" fontId="85" fillId="45" borderId="16" xfId="42" applyNumberFormat="1" applyFont="1" applyFill="1" applyBorder="1" applyAlignment="1">
      <alignment horizontal="center" vertical="center" wrapText="1"/>
    </xf>
    <xf numFmtId="0" fontId="86" fillId="45" borderId="14"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78" fillId="0" borderId="13" xfId="123" applyFont="1" applyBorder="1" applyAlignment="1">
      <alignment horizontal="center" vertical="center"/>
    </xf>
    <xf numFmtId="0" fontId="78" fillId="0" borderId="13" xfId="123" applyFont="1" applyBorder="1" applyAlignment="1">
      <alignment horizontal="center" vertical="center"/>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0" fillId="0" borderId="0" xfId="0" applyFont="1" applyAlignment="1">
      <alignment vertical="top"/>
    </xf>
    <xf numFmtId="0" fontId="0" fillId="0" borderId="0" xfId="0" applyFont="1" applyAlignment="1">
      <alignment horizontal="right" vertical="top"/>
    </xf>
    <xf numFmtId="0" fontId="78" fillId="0" borderId="0" xfId="0" applyFont="1" applyAlignment="1">
      <alignment vertical="top"/>
    </xf>
    <xf numFmtId="0" fontId="7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104" fillId="0" borderId="0" xfId="0" applyFont="1" applyAlignment="1">
      <alignment horizontal="right" vertical="top"/>
    </xf>
    <xf numFmtId="0" fontId="79" fillId="0" borderId="0" xfId="0" applyFont="1" applyAlignment="1">
      <alignment horizontal="right" vertical="top"/>
    </xf>
    <xf numFmtId="0" fontId="79" fillId="0" borderId="0" xfId="0" applyFont="1" applyAlignment="1">
      <alignment vertical="top"/>
    </xf>
    <xf numFmtId="0" fontId="78" fillId="0" borderId="0" xfId="0" applyFont="1" applyAlignment="1">
      <alignment horizontal="center" vertical="center"/>
    </xf>
    <xf numFmtId="0" fontId="79" fillId="47" borderId="13" xfId="0" applyFont="1" applyFill="1" applyBorder="1" applyAlignment="1">
      <alignment horizontal="center" vertical="center" wrapText="1"/>
    </xf>
    <xf numFmtId="0" fontId="119" fillId="47" borderId="14" xfId="0" applyFont="1" applyFill="1" applyBorder="1" applyAlignment="1">
      <alignment horizontal="center" vertical="center" wrapText="1"/>
    </xf>
    <xf numFmtId="0" fontId="119" fillId="47" borderId="13" xfId="0" applyFont="1" applyFill="1" applyBorder="1" applyAlignment="1">
      <alignment horizontal="center" vertical="center" wrapText="1"/>
    </xf>
    <xf numFmtId="0" fontId="78" fillId="0" borderId="0" xfId="0" applyFont="1" applyAlignment="1">
      <alignment horizontal="center"/>
    </xf>
    <xf numFmtId="0" fontId="0" fillId="0" borderId="0" xfId="0" applyFont="1"/>
    <xf numFmtId="0" fontId="81" fillId="0" borderId="31" xfId="0" applyFont="1" applyBorder="1" applyAlignment="1">
      <alignment horizontal="center" vertical="top" wrapText="1"/>
    </xf>
    <xf numFmtId="0" fontId="81" fillId="0" borderId="32" xfId="0" applyFont="1" applyBorder="1" applyAlignment="1">
      <alignment horizontal="left" vertical="top" wrapText="1"/>
    </xf>
    <xf numFmtId="0" fontId="81" fillId="0" borderId="32" xfId="0" applyFont="1" applyBorder="1" applyAlignment="1">
      <alignment horizontal="center" vertical="top" wrapText="1"/>
    </xf>
    <xf numFmtId="49" fontId="120" fillId="0" borderId="35" xfId="0" applyNumberFormat="1" applyFont="1" applyBorder="1" applyAlignment="1">
      <alignment horizontal="center" vertical="top" wrapText="1"/>
    </xf>
    <xf numFmtId="0" fontId="120" fillId="0" borderId="36" xfId="0" applyFont="1" applyBorder="1" applyAlignment="1">
      <alignment horizontal="center" vertical="top" wrapText="1"/>
    </xf>
    <xf numFmtId="0" fontId="120" fillId="0" borderId="36" xfId="0" applyFont="1" applyBorder="1" applyAlignment="1">
      <alignment horizontal="left" vertical="top" wrapText="1" indent="2"/>
    </xf>
    <xf numFmtId="0" fontId="120" fillId="0" borderId="36" xfId="0" applyFont="1" applyBorder="1" applyAlignment="1">
      <alignment horizontal="right" vertical="top"/>
    </xf>
    <xf numFmtId="0" fontId="82" fillId="0" borderId="0" xfId="0" applyFont="1" applyAlignment="1">
      <alignment vertical="top"/>
    </xf>
    <xf numFmtId="49" fontId="121" fillId="0" borderId="35" xfId="0" applyNumberFormat="1" applyFont="1" applyBorder="1" applyAlignment="1">
      <alignment horizontal="center" vertical="top" wrapText="1"/>
    </xf>
    <xf numFmtId="0" fontId="121" fillId="0" borderId="36" xfId="0" applyFont="1" applyBorder="1" applyAlignment="1">
      <alignment horizontal="center" vertical="top" wrapText="1"/>
    </xf>
    <xf numFmtId="0" fontId="121" fillId="0" borderId="36" xfId="0" applyFont="1" applyBorder="1" applyAlignment="1">
      <alignment horizontal="left" vertical="top" wrapText="1" indent="2"/>
    </xf>
    <xf numFmtId="0" fontId="121" fillId="0" borderId="36" xfId="0" applyFont="1" applyBorder="1" applyAlignment="1">
      <alignment horizontal="right" vertical="top"/>
    </xf>
    <xf numFmtId="0" fontId="122" fillId="0" borderId="0" xfId="0" applyFont="1" applyAlignment="1">
      <alignment vertical="top"/>
    </xf>
    <xf numFmtId="49" fontId="121" fillId="0" borderId="37" xfId="0" applyNumberFormat="1" applyFont="1" applyBorder="1" applyAlignment="1">
      <alignment horizontal="center" vertical="top" wrapText="1"/>
    </xf>
    <xf numFmtId="0" fontId="121" fillId="0" borderId="30" xfId="0" applyFont="1" applyBorder="1" applyAlignment="1">
      <alignment horizontal="center" vertical="top" wrapText="1"/>
    </xf>
    <xf numFmtId="0" fontId="121" fillId="0" borderId="30" xfId="0" applyFont="1" applyBorder="1" applyAlignment="1">
      <alignment horizontal="left" vertical="top" wrapText="1" indent="2"/>
    </xf>
    <xf numFmtId="0" fontId="121" fillId="0" borderId="30" xfId="0" applyFont="1" applyBorder="1" applyAlignment="1">
      <alignment horizontal="right" vertical="top"/>
    </xf>
    <xf numFmtId="49" fontId="120" fillId="0" borderId="37" xfId="0" applyNumberFormat="1" applyFont="1" applyBorder="1" applyAlignment="1">
      <alignment horizontal="center" vertical="top" wrapText="1"/>
    </xf>
    <xf numFmtId="0" fontId="120" fillId="0" borderId="30" xfId="0" applyFont="1" applyBorder="1" applyAlignment="1">
      <alignment horizontal="center" vertical="top" wrapText="1"/>
    </xf>
    <xf numFmtId="0" fontId="120" fillId="0" borderId="30" xfId="0" applyFont="1" applyBorder="1" applyAlignment="1">
      <alignment horizontal="left" vertical="top" wrapText="1" indent="2"/>
    </xf>
    <xf numFmtId="0" fontId="120" fillId="0" borderId="30" xfId="0" applyFont="1" applyBorder="1" applyAlignment="1">
      <alignment horizontal="right" vertical="top"/>
    </xf>
    <xf numFmtId="0" fontId="123" fillId="0" borderId="0" xfId="0" applyFont="1" applyAlignment="1">
      <alignment vertical="top"/>
    </xf>
    <xf numFmtId="49" fontId="124" fillId="0" borderId="35" xfId="0" applyNumberFormat="1" applyFont="1" applyBorder="1" applyAlignment="1">
      <alignment horizontal="center" vertical="top" wrapText="1"/>
    </xf>
    <xf numFmtId="0" fontId="124" fillId="0" borderId="36" xfId="0" applyFont="1" applyBorder="1" applyAlignment="1">
      <alignment horizontal="center" vertical="top" wrapText="1"/>
    </xf>
    <xf numFmtId="0" fontId="124" fillId="0" borderId="36" xfId="0" applyFont="1" applyBorder="1" applyAlignment="1">
      <alignment horizontal="left" vertical="top" wrapText="1" indent="2"/>
    </xf>
    <xf numFmtId="0" fontId="124" fillId="0" borderId="36" xfId="0" applyFont="1" applyBorder="1" applyAlignment="1">
      <alignment horizontal="right" vertical="top"/>
    </xf>
    <xf numFmtId="49" fontId="124" fillId="0" borderId="37" xfId="0" applyNumberFormat="1" applyFont="1" applyBorder="1" applyAlignment="1">
      <alignment horizontal="center" vertical="top" wrapText="1"/>
    </xf>
    <xf numFmtId="0" fontId="124" fillId="0" borderId="30" xfId="0" applyFont="1" applyBorder="1" applyAlignment="1">
      <alignment horizontal="center" vertical="top" wrapText="1"/>
    </xf>
    <xf numFmtId="0" fontId="124" fillId="0" borderId="30" xfId="0" applyFont="1" applyBorder="1" applyAlignment="1">
      <alignment horizontal="left" vertical="top" wrapText="1" indent="2"/>
    </xf>
    <xf numFmtId="0" fontId="124" fillId="0" borderId="30" xfId="0" applyFont="1" applyBorder="1" applyAlignment="1">
      <alignment horizontal="right" vertical="top"/>
    </xf>
    <xf numFmtId="0" fontId="113" fillId="0" borderId="0" xfId="44" applyFont="1" applyAlignment="1" applyProtection="1">
      <alignment horizontal="center"/>
      <protection hidden="1"/>
    </xf>
    <xf numFmtId="0" fontId="81" fillId="33" borderId="16" xfId="7086" applyFont="1" applyFill="1" applyBorder="1" applyAlignment="1">
      <alignment horizontal="center" vertical="center" wrapText="1"/>
    </xf>
    <xf numFmtId="0" fontId="81" fillId="33" borderId="15" xfId="0" applyFont="1" applyFill="1" applyBorder="1" applyAlignment="1">
      <alignment horizontal="center" vertical="center" wrapText="1"/>
    </xf>
    <xf numFmtId="0" fontId="81" fillId="33" borderId="19" xfId="0" applyFont="1" applyFill="1" applyBorder="1" applyAlignment="1">
      <alignment horizontal="center" vertical="center" wrapText="1"/>
    </xf>
    <xf numFmtId="0" fontId="81"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90" fillId="33" borderId="15" xfId="0" applyFont="1" applyFill="1" applyBorder="1" applyAlignment="1">
      <alignment horizontal="center"/>
    </xf>
    <xf numFmtId="0" fontId="90" fillId="33" borderId="19" xfId="0" applyFont="1" applyFill="1" applyBorder="1" applyAlignment="1">
      <alignment horizontal="center"/>
    </xf>
    <xf numFmtId="3" fontId="79" fillId="33" borderId="15" xfId="53" applyNumberFormat="1" applyFont="1" applyFill="1" applyBorder="1" applyAlignment="1">
      <alignment horizontal="center" vertical="center" wrapText="1"/>
    </xf>
    <xf numFmtId="3" fontId="79" fillId="33" borderId="12" xfId="53" applyNumberFormat="1" applyFont="1" applyFill="1" applyBorder="1" applyAlignment="1">
      <alignment horizontal="center" vertical="center" wrapText="1"/>
    </xf>
    <xf numFmtId="0" fontId="82" fillId="0" borderId="15" xfId="53" applyFont="1" applyBorder="1" applyAlignment="1">
      <alignment horizontal="center"/>
    </xf>
    <xf numFmtId="0" fontId="82" fillId="0" borderId="19" xfId="53" applyFont="1" applyBorder="1" applyAlignment="1">
      <alignment horizontal="center"/>
    </xf>
    <xf numFmtId="0" fontId="80" fillId="0" borderId="0" xfId="49" applyFont="1" applyAlignment="1">
      <alignment horizontal="center" wrapText="1"/>
    </xf>
    <xf numFmtId="0" fontId="80" fillId="0" borderId="0" xfId="49" applyFont="1" applyAlignment="1">
      <alignment horizontal="center"/>
    </xf>
    <xf numFmtId="0" fontId="82" fillId="0" borderId="0" xfId="49" applyFont="1" applyAlignment="1">
      <alignment horizontal="left"/>
    </xf>
    <xf numFmtId="0" fontId="90" fillId="33" borderId="15" xfId="67" applyFont="1" applyFill="1" applyBorder="1" applyAlignment="1">
      <alignment horizontal="center"/>
    </xf>
    <xf numFmtId="0" fontId="90" fillId="33" borderId="19" xfId="67" applyFont="1" applyFill="1" applyBorder="1" applyAlignment="1">
      <alignment horizontal="center"/>
    </xf>
    <xf numFmtId="0" fontId="89" fillId="33" borderId="15" xfId="53" applyFont="1" applyFill="1" applyBorder="1" applyAlignment="1">
      <alignment horizontal="center"/>
    </xf>
    <xf numFmtId="0" fontId="89" fillId="33" borderId="19" xfId="53" applyFont="1" applyFill="1" applyBorder="1" applyAlignment="1">
      <alignment horizontal="center"/>
    </xf>
    <xf numFmtId="0" fontId="79" fillId="33" borderId="11" xfId="53" applyFont="1" applyFill="1" applyBorder="1" applyAlignment="1">
      <alignment horizontal="center" vertical="center" wrapText="1"/>
    </xf>
    <xf numFmtId="0" fontId="79" fillId="33" borderId="17" xfId="53" applyFont="1" applyFill="1" applyBorder="1" applyAlignment="1">
      <alignment horizontal="center" vertical="center" wrapText="1"/>
    </xf>
    <xf numFmtId="0" fontId="79" fillId="33" borderId="14" xfId="53" applyFont="1" applyFill="1" applyBorder="1" applyAlignment="1">
      <alignment horizontal="center" vertical="center" wrapText="1"/>
    </xf>
    <xf numFmtId="0" fontId="79" fillId="33" borderId="11" xfId="53" applyFont="1" applyFill="1" applyBorder="1" applyAlignment="1">
      <alignment vertical="center" wrapText="1"/>
    </xf>
    <xf numFmtId="0" fontId="79" fillId="33" borderId="17" xfId="53" applyFont="1" applyFill="1" applyBorder="1" applyAlignment="1">
      <alignment vertical="center" wrapText="1"/>
    </xf>
    <xf numFmtId="0" fontId="79" fillId="33" borderId="14" xfId="53" applyFont="1" applyFill="1" applyBorder="1" applyAlignment="1">
      <alignment vertical="center" wrapText="1"/>
    </xf>
    <xf numFmtId="3" fontId="79" fillId="33" borderId="15" xfId="53" applyNumberFormat="1" applyFont="1" applyFill="1" applyBorder="1" applyAlignment="1">
      <alignment horizontal="center"/>
    </xf>
    <xf numFmtId="3" fontId="79" fillId="33" borderId="19" xfId="53" applyNumberFormat="1" applyFont="1" applyFill="1" applyBorder="1" applyAlignment="1">
      <alignment horizontal="center"/>
    </xf>
    <xf numFmtId="0" fontId="118" fillId="0" borderId="23" xfId="0" applyFont="1" applyBorder="1" applyAlignment="1">
      <alignment horizontal="center" vertical="top" wrapText="1"/>
    </xf>
    <xf numFmtId="0" fontId="0" fillId="0" borderId="22" xfId="0" applyBorder="1" applyAlignment="1">
      <alignment horizontal="center" vertical="top" wrapText="1"/>
    </xf>
    <xf numFmtId="0" fontId="0" fillId="0" borderId="22" xfId="0" applyFont="1" applyBorder="1" applyAlignment="1">
      <alignment horizontal="center" vertical="top" wrapText="1"/>
    </xf>
    <xf numFmtId="0" fontId="80" fillId="0" borderId="0" xfId="0" applyFont="1" applyAlignment="1">
      <alignment horizontal="left" vertical="top" wrapText="1"/>
    </xf>
    <xf numFmtId="0" fontId="118" fillId="0" borderId="0" xfId="0" applyFont="1" applyAlignment="1">
      <alignment horizontal="center" vertical="top" wrapText="1"/>
    </xf>
    <xf numFmtId="0" fontId="0" fillId="0" borderId="10" xfId="0" applyFont="1" applyBorder="1" applyAlignment="1">
      <alignment horizontal="left" vertical="top" wrapText="1"/>
    </xf>
    <xf numFmtId="0" fontId="79" fillId="47" borderId="11" xfId="0" applyFont="1" applyFill="1" applyBorder="1" applyAlignment="1">
      <alignment horizontal="center" vertical="center" wrapText="1"/>
    </xf>
    <xf numFmtId="0" fontId="79" fillId="47" borderId="24" xfId="0" applyFont="1" applyFill="1" applyBorder="1" applyAlignment="1">
      <alignment horizontal="center" vertical="center" wrapText="1"/>
    </xf>
    <xf numFmtId="0" fontId="79" fillId="47" borderId="15" xfId="0" applyFont="1" applyFill="1" applyBorder="1" applyAlignment="1">
      <alignment horizontal="center" vertical="center" wrapText="1"/>
    </xf>
    <xf numFmtId="0" fontId="79" fillId="47" borderId="12" xfId="0" applyFont="1" applyFill="1" applyBorder="1" applyAlignment="1">
      <alignment horizontal="center" vertical="center" wrapText="1"/>
    </xf>
    <xf numFmtId="165" fontId="81" fillId="0" borderId="33" xfId="0" applyNumberFormat="1" applyFont="1" applyBorder="1" applyAlignment="1">
      <alignment horizontal="center" vertical="top"/>
    </xf>
    <xf numFmtId="165" fontId="81" fillId="0" borderId="34" xfId="0" applyNumberFormat="1" applyFont="1" applyBorder="1" applyAlignment="1">
      <alignment horizontal="center" vertical="top"/>
    </xf>
    <xf numFmtId="0" fontId="0" fillId="0" borderId="25" xfId="0" applyFont="1" applyBorder="1" applyAlignment="1">
      <alignment horizontal="center"/>
    </xf>
    <xf numFmtId="0" fontId="0" fillId="0" borderId="26" xfId="0" applyFont="1" applyBorder="1" applyAlignment="1">
      <alignment horizontal="center"/>
    </xf>
    <xf numFmtId="0" fontId="0" fillId="0" borderId="27" xfId="0" applyFont="1" applyBorder="1" applyAlignment="1">
      <alignment horizontal="center"/>
    </xf>
    <xf numFmtId="0" fontId="89" fillId="47" borderId="28" xfId="0" applyFont="1" applyFill="1" applyBorder="1" applyAlignment="1">
      <alignment horizontal="center" wrapText="1"/>
    </xf>
    <xf numFmtId="0" fontId="89" fillId="47" borderId="29" xfId="0" applyFont="1" applyFill="1" applyBorder="1" applyAlignment="1">
      <alignment horizontal="center" wrapText="1"/>
    </xf>
    <xf numFmtId="0" fontId="89" fillId="47" borderId="30" xfId="0" applyFont="1" applyFill="1" applyBorder="1" applyAlignment="1">
      <alignment horizontal="center" wrapText="1"/>
    </xf>
    <xf numFmtId="165" fontId="81" fillId="0" borderId="28" xfId="0" applyNumberFormat="1" applyFont="1" applyBorder="1" applyAlignment="1">
      <alignment horizontal="center" vertical="top"/>
    </xf>
    <xf numFmtId="165" fontId="81" fillId="0" borderId="30" xfId="0" applyNumberFormat="1" applyFont="1" applyBorder="1" applyAlignment="1">
      <alignment horizontal="center" vertical="top"/>
    </xf>
    <xf numFmtId="0" fontId="112" fillId="45" borderId="0" xfId="7083" applyFont="1" applyFill="1" applyAlignment="1">
      <alignment horizontal="center"/>
    </xf>
    <xf numFmtId="0" fontId="112" fillId="45" borderId="16" xfId="7083" applyFont="1" applyFill="1" applyBorder="1" applyAlignment="1">
      <alignment horizontal="center" vertical="center"/>
    </xf>
    <xf numFmtId="0" fontId="112" fillId="45" borderId="16" xfId="9039" applyFont="1" applyFill="1" applyBorder="1" applyAlignment="1">
      <alignment horizontal="center" vertical="center"/>
    </xf>
    <xf numFmtId="0" fontId="112" fillId="45" borderId="16" xfId="9039" applyFont="1" applyFill="1" applyBorder="1" applyAlignment="1">
      <alignment horizontal="center" vertical="center" wrapText="1"/>
    </xf>
    <xf numFmtId="0" fontId="98" fillId="45" borderId="0" xfId="42" applyFont="1" applyFill="1" applyAlignment="1">
      <alignment horizontal="center" vertical="center" wrapText="1"/>
    </xf>
    <xf numFmtId="0" fontId="98" fillId="45" borderId="10" xfId="42" applyFont="1" applyFill="1" applyBorder="1" applyAlignment="1">
      <alignment horizontal="center" vertical="center" wrapText="1"/>
    </xf>
    <xf numFmtId="0" fontId="88" fillId="45" borderId="11" xfId="42" applyFont="1" applyFill="1" applyBorder="1" applyAlignment="1">
      <alignment horizontal="center" vertical="center" wrapText="1"/>
    </xf>
    <xf numFmtId="0" fontId="88" fillId="45" borderId="14" xfId="42" applyFont="1" applyFill="1" applyBorder="1" applyAlignment="1">
      <alignment horizontal="center" vertical="center" wrapText="1"/>
    </xf>
    <xf numFmtId="0" fontId="88" fillId="45" borderId="16" xfId="123" applyFont="1" applyFill="1" applyBorder="1" applyAlignment="1">
      <alignment horizontal="center" vertical="center" wrapText="1"/>
    </xf>
    <xf numFmtId="0" fontId="101" fillId="0" borderId="11" xfId="42" applyFont="1" applyBorder="1" applyAlignment="1">
      <alignment horizontal="center" vertical="center" wrapText="1"/>
    </xf>
    <xf numFmtId="0" fontId="101" fillId="0" borderId="14" xfId="42" applyFont="1" applyBorder="1" applyAlignment="1">
      <alignment horizontal="center" vertical="center" wrapText="1"/>
    </xf>
    <xf numFmtId="0" fontId="101" fillId="0" borderId="0" xfId="42" applyFont="1" applyAlignment="1">
      <alignment horizontal="center" vertical="center" wrapText="1"/>
    </xf>
    <xf numFmtId="0" fontId="84" fillId="0" borderId="11" xfId="42" applyFont="1" applyBorder="1" applyAlignment="1">
      <alignment horizontal="center" vertical="center" wrapText="1"/>
    </xf>
    <xf numFmtId="0" fontId="84" fillId="0" borderId="14" xfId="42" applyFont="1" applyBorder="1" applyAlignment="1">
      <alignment horizontal="center" vertical="center" wrapText="1"/>
    </xf>
    <xf numFmtId="0" fontId="101" fillId="0" borderId="11" xfId="42" applyNumberFormat="1" applyFont="1" applyBorder="1" applyAlignment="1">
      <alignment horizontal="center" vertical="center" wrapText="1"/>
    </xf>
    <xf numFmtId="0" fontId="101" fillId="0" borderId="14" xfId="42" applyNumberFormat="1" applyFont="1" applyBorder="1" applyAlignment="1">
      <alignment horizontal="center" vertical="center" wrapText="1"/>
    </xf>
    <xf numFmtId="0" fontId="84" fillId="45" borderId="16" xfId="42" applyFont="1" applyFill="1" applyBorder="1" applyAlignment="1">
      <alignment horizontal="center" vertical="top" wrapText="1"/>
    </xf>
    <xf numFmtId="0" fontId="101" fillId="45" borderId="16" xfId="42" applyFont="1" applyFill="1" applyBorder="1" applyAlignment="1">
      <alignment horizontal="center" vertical="center" wrapText="1"/>
    </xf>
    <xf numFmtId="0" fontId="84" fillId="45" borderId="0" xfId="42" applyFont="1" applyFill="1" applyAlignment="1">
      <alignment horizontal="center"/>
    </xf>
    <xf numFmtId="0" fontId="101" fillId="45" borderId="0" xfId="42" applyFont="1" applyFill="1" applyAlignment="1">
      <alignment horizontal="center"/>
    </xf>
    <xf numFmtId="0" fontId="85" fillId="45" borderId="10" xfId="42" applyFont="1" applyFill="1" applyBorder="1" applyAlignment="1">
      <alignment horizontal="center" vertical="center" wrapText="1"/>
    </xf>
    <xf numFmtId="0" fontId="86" fillId="45" borderId="11" xfId="42" applyFont="1" applyFill="1" applyBorder="1" applyAlignment="1">
      <alignment horizontal="center" vertical="center" wrapText="1"/>
    </xf>
    <xf numFmtId="0" fontId="86" fillId="45" borderId="17" xfId="42" applyFont="1" applyFill="1" applyBorder="1" applyAlignment="1">
      <alignment horizontal="center" vertical="center" wrapText="1"/>
    </xf>
    <xf numFmtId="0" fontId="86" fillId="45" borderId="14" xfId="42" applyFont="1" applyFill="1" applyBorder="1" applyAlignment="1">
      <alignment horizontal="center" vertical="center" wrapText="1"/>
    </xf>
    <xf numFmtId="0" fontId="86" fillId="45" borderId="16" xfId="42" applyFont="1" applyFill="1" applyBorder="1" applyAlignment="1">
      <alignment horizontal="center" vertical="center" wrapText="1"/>
    </xf>
    <xf numFmtId="0" fontId="85" fillId="45" borderId="11" xfId="42" applyFont="1" applyFill="1" applyBorder="1" applyAlignment="1">
      <alignment horizontal="center" vertical="center" wrapText="1"/>
    </xf>
    <xf numFmtId="0" fontId="85" fillId="45" borderId="17"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86" fillId="46" borderId="16" xfId="42" applyFont="1" applyFill="1" applyBorder="1" applyAlignment="1">
      <alignment horizontal="center"/>
    </xf>
    <xf numFmtId="0" fontId="101" fillId="45" borderId="0" xfId="42" applyFont="1" applyFill="1" applyAlignment="1">
      <alignment horizontal="center" vertical="center" wrapText="1"/>
    </xf>
    <xf numFmtId="0" fontId="100" fillId="45" borderId="16" xfId="42" applyFont="1" applyFill="1" applyBorder="1" applyAlignment="1">
      <alignment horizontal="center" vertical="center" wrapText="1"/>
    </xf>
    <xf numFmtId="0" fontId="84" fillId="45" borderId="0" xfId="42" applyFont="1" applyFill="1" applyAlignment="1">
      <alignment horizontal="center" wrapText="1"/>
    </xf>
    <xf numFmtId="0" fontId="85" fillId="45" borderId="16" xfId="123" applyFont="1" applyFill="1" applyBorder="1" applyAlignment="1">
      <alignment horizontal="center" vertical="center" wrapText="1"/>
    </xf>
  </cellXfs>
  <cellStyles count="982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01" xfId="9259"/>
    <cellStyle name="20% - Акцент1 202" xfId="9270"/>
    <cellStyle name="20% - Акцент1 203" xfId="9286"/>
    <cellStyle name="20% - Акцент1 204" xfId="9298"/>
    <cellStyle name="20% - Акцент1 205" xfId="9309"/>
    <cellStyle name="20% - Акцент1 206" xfId="9320"/>
    <cellStyle name="20% - Акцент1 207" xfId="9331"/>
    <cellStyle name="20% - Акцент1 208" xfId="9345"/>
    <cellStyle name="20% - Акцент1 209" xfId="9356"/>
    <cellStyle name="20% - Акцент1 21" xfId="2901"/>
    <cellStyle name="20% - Акцент1 21 2" xfId="4976"/>
    <cellStyle name="20% - Акцент1 210" xfId="9371"/>
    <cellStyle name="20% - Акцент1 211" xfId="9383"/>
    <cellStyle name="20% - Акцент1 212" xfId="9395"/>
    <cellStyle name="20% - Акцент1 213" xfId="9402"/>
    <cellStyle name="20% - Акцент1 214" xfId="9417"/>
    <cellStyle name="20% - Акцент1 215" xfId="9428"/>
    <cellStyle name="20% - Акцент1 216" xfId="9441"/>
    <cellStyle name="20% - Акцент1 217" xfId="9452"/>
    <cellStyle name="20% - Акцент1 218" xfId="9468"/>
    <cellStyle name="20% - Акцент1 219" xfId="9479"/>
    <cellStyle name="20% - Акцент1 22" xfId="3096"/>
    <cellStyle name="20% - Акцент1 22 2" xfId="5171"/>
    <cellStyle name="20% - Акцент1 220" xfId="9490"/>
    <cellStyle name="20% - Акцент1 221" xfId="9501"/>
    <cellStyle name="20% - Акцент1 222" xfId="9514"/>
    <cellStyle name="20% - Акцент1 223" xfId="9525"/>
    <cellStyle name="20% - Акцент1 224" xfId="9541"/>
    <cellStyle name="20% - Акцент1 225" xfId="9553"/>
    <cellStyle name="20% - Акцент1 226" xfId="9565"/>
    <cellStyle name="20% - Акцент1 227" xfId="9577"/>
    <cellStyle name="20% - Акцент1 228" xfId="9589"/>
    <cellStyle name="20% - Акцент1 229" xfId="9601"/>
    <cellStyle name="20% - Акцент1 23" xfId="7088"/>
    <cellStyle name="20% - Акцент1 230" xfId="9613"/>
    <cellStyle name="20% - Акцент1 231" xfId="9625"/>
    <cellStyle name="20% - Акцент1 232" xfId="9637"/>
    <cellStyle name="20% - Акцент1 233" xfId="9649"/>
    <cellStyle name="20% - Акцент1 234" xfId="9661"/>
    <cellStyle name="20% - Акцент1 235" xfId="9673"/>
    <cellStyle name="20% - Акцент1 236" xfId="9685"/>
    <cellStyle name="20% - Акцент1 237" xfId="9696"/>
    <cellStyle name="20% - Акцент1 238" xfId="9707"/>
    <cellStyle name="20% - Акцент1 239" xfId="9718"/>
    <cellStyle name="20% - Акцент1 24" xfId="7089"/>
    <cellStyle name="20% - Акцент1 240" xfId="9731"/>
    <cellStyle name="20% - Акцент1 241" xfId="9742"/>
    <cellStyle name="20% - Акцент1 242" xfId="9757"/>
    <cellStyle name="20% - Акцент1 243" xfId="9768"/>
    <cellStyle name="20% - Акцент1 244" xfId="9779"/>
    <cellStyle name="20% - Акцент1 245" xfId="9792"/>
    <cellStyle name="20% - Акцент1 246" xfId="9801"/>
    <cellStyle name="20% - Акцент1 247" xfId="9816"/>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01" xfId="9263"/>
    <cellStyle name="20% - Акцент2 202" xfId="9280"/>
    <cellStyle name="20% - Акцент2 203" xfId="9274"/>
    <cellStyle name="20% - Акцент2 204" xfId="9290"/>
    <cellStyle name="20% - Акцент2 205" xfId="9302"/>
    <cellStyle name="20% - Акцент2 206" xfId="9313"/>
    <cellStyle name="20% - Акцент2 207" xfId="9324"/>
    <cellStyle name="20% - Акцент2 208" xfId="9349"/>
    <cellStyle name="20% - Акцент2 209" xfId="9366"/>
    <cellStyle name="20% - Акцент2 21" xfId="2903"/>
    <cellStyle name="20% - Акцент2 21 2" xfId="4978"/>
    <cellStyle name="20% - Акцент2 210" xfId="9360"/>
    <cellStyle name="20% - Акцент2 211" xfId="9375"/>
    <cellStyle name="20% - Акцент2 212" xfId="9387"/>
    <cellStyle name="20% - Акцент2 213" xfId="9412"/>
    <cellStyle name="20% - Акцент2 214" xfId="9406"/>
    <cellStyle name="20% - Акцент2 215" xfId="9421"/>
    <cellStyle name="20% - Акцент2 216" xfId="9445"/>
    <cellStyle name="20% - Акцент2 217" xfId="9462"/>
    <cellStyle name="20% - Акцент2 218" xfId="9456"/>
    <cellStyle name="20% - Акцент2 219" xfId="9472"/>
    <cellStyle name="20% - Акцент2 22" xfId="3098"/>
    <cellStyle name="20% - Акцент2 22 2" xfId="5173"/>
    <cellStyle name="20% - Акцент2 220" xfId="9483"/>
    <cellStyle name="20% - Акцент2 221" xfId="9494"/>
    <cellStyle name="20% - Акцент2 222" xfId="9518"/>
    <cellStyle name="20% - Акцент2 223" xfId="9535"/>
    <cellStyle name="20% - Акцент2 224" xfId="9529"/>
    <cellStyle name="20% - Акцент2 225" xfId="9545"/>
    <cellStyle name="20% - Акцент2 226" xfId="9557"/>
    <cellStyle name="20% - Акцент2 227" xfId="9569"/>
    <cellStyle name="20% - Акцент2 228" xfId="9581"/>
    <cellStyle name="20% - Акцент2 229" xfId="9593"/>
    <cellStyle name="20% - Акцент2 23" xfId="7131"/>
    <cellStyle name="20% - Акцент2 230" xfId="9605"/>
    <cellStyle name="20% - Акцент2 231" xfId="9617"/>
    <cellStyle name="20% - Акцент2 232" xfId="9629"/>
    <cellStyle name="20% - Акцент2 233" xfId="9641"/>
    <cellStyle name="20% - Акцент2 234" xfId="9653"/>
    <cellStyle name="20% - Акцент2 235" xfId="9665"/>
    <cellStyle name="20% - Акцент2 236" xfId="9677"/>
    <cellStyle name="20% - Акцент2 237" xfId="9689"/>
    <cellStyle name="20% - Акцент2 238" xfId="9700"/>
    <cellStyle name="20% - Акцент2 239" xfId="9711"/>
    <cellStyle name="20% - Акцент2 24" xfId="7132"/>
    <cellStyle name="20% - Акцент2 240" xfId="9735"/>
    <cellStyle name="20% - Акцент2 241" xfId="9752"/>
    <cellStyle name="20% - Акцент2 242" xfId="9746"/>
    <cellStyle name="20% - Акцент2 243" xfId="9761"/>
    <cellStyle name="20% - Акцент2 244" xfId="9772"/>
    <cellStyle name="20% - Акцент2 245" xfId="9795"/>
    <cellStyle name="20% - Акцент2 246" xfId="9811"/>
    <cellStyle name="20% - Акцент2 247" xfId="9805"/>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01" xfId="9267"/>
    <cellStyle name="20% - Акцент3 202" xfId="9265"/>
    <cellStyle name="20% - Акцент3 203" xfId="9281"/>
    <cellStyle name="20% - Акцент3 204" xfId="9262"/>
    <cellStyle name="20% - Акцент3 205" xfId="9269"/>
    <cellStyle name="20% - Акцент3 206" xfId="9285"/>
    <cellStyle name="20% - Акцент3 207" xfId="9297"/>
    <cellStyle name="20% - Акцент3 208" xfId="9353"/>
    <cellStyle name="20% - Акцент3 209" xfId="9351"/>
    <cellStyle name="20% - Акцент3 21" xfId="2905"/>
    <cellStyle name="20% - Акцент3 21 2" xfId="4980"/>
    <cellStyle name="20% - Акцент3 210" xfId="9367"/>
    <cellStyle name="20% - Акцент3 211" xfId="9348"/>
    <cellStyle name="20% - Акцент3 212" xfId="9355"/>
    <cellStyle name="20% - Акцент3 213" xfId="9398"/>
    <cellStyle name="20% - Акцент3 214" xfId="9413"/>
    <cellStyle name="20% - Акцент3 215" xfId="9344"/>
    <cellStyle name="20% - Акцент3 216" xfId="9449"/>
    <cellStyle name="20% - Акцент3 217" xfId="9447"/>
    <cellStyle name="20% - Акцент3 218" xfId="9463"/>
    <cellStyle name="20% - Акцент3 219" xfId="9444"/>
    <cellStyle name="20% - Акцент3 22" xfId="3100"/>
    <cellStyle name="20% - Акцент3 22 2" xfId="5175"/>
    <cellStyle name="20% - Акцент3 220" xfId="9451"/>
    <cellStyle name="20% - Акцент3 221" xfId="9467"/>
    <cellStyle name="20% - Акцент3 222" xfId="9522"/>
    <cellStyle name="20% - Акцент3 223" xfId="9520"/>
    <cellStyle name="20% - Акцент3 224" xfId="9536"/>
    <cellStyle name="20% - Акцент3 225" xfId="9517"/>
    <cellStyle name="20% - Акцент3 226" xfId="9524"/>
    <cellStyle name="20% - Акцент3 227" xfId="9540"/>
    <cellStyle name="20% - Акцент3 228" xfId="9552"/>
    <cellStyle name="20% - Акцент3 229" xfId="9564"/>
    <cellStyle name="20% - Акцент3 23" xfId="7174"/>
    <cellStyle name="20% - Акцент3 230" xfId="9576"/>
    <cellStyle name="20% - Акцент3 231" xfId="9588"/>
    <cellStyle name="20% - Акцент3 232" xfId="9600"/>
    <cellStyle name="20% - Акцент3 233" xfId="9612"/>
    <cellStyle name="20% - Акцент3 234" xfId="9624"/>
    <cellStyle name="20% - Акцент3 235" xfId="9636"/>
    <cellStyle name="20% - Акцент3 236" xfId="9648"/>
    <cellStyle name="20% - Акцент3 237" xfId="9660"/>
    <cellStyle name="20% - Акцент3 238" xfId="9672"/>
    <cellStyle name="20% - Акцент3 239" xfId="9684"/>
    <cellStyle name="20% - Акцент3 24" xfId="7175"/>
    <cellStyle name="20% - Акцент3 240" xfId="9739"/>
    <cellStyle name="20% - Акцент3 241" xfId="9737"/>
    <cellStyle name="20% - Акцент3 242" xfId="9753"/>
    <cellStyle name="20% - Акцент3 243" xfId="9734"/>
    <cellStyle name="20% - Акцент3 244" xfId="9741"/>
    <cellStyle name="20% - Акцент3 245" xfId="9799"/>
    <cellStyle name="20% - Акцент3 246" xfId="9797"/>
    <cellStyle name="20% - Акцент3 247" xfId="9812"/>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01" xfId="9271"/>
    <cellStyle name="20% - Акцент4 202" xfId="9283"/>
    <cellStyle name="20% - Акцент4 203" xfId="9295"/>
    <cellStyle name="20% - Акцент4 204" xfId="9307"/>
    <cellStyle name="20% - Акцент4 205" xfId="9318"/>
    <cellStyle name="20% - Акцент4 206" xfId="9329"/>
    <cellStyle name="20% - Акцент4 207" xfId="9337"/>
    <cellStyle name="20% - Акцент4 208" xfId="9357"/>
    <cellStyle name="20% - Акцент4 209" xfId="9369"/>
    <cellStyle name="20% - Акцент4 21" xfId="2907"/>
    <cellStyle name="20% - Акцент4 21 2" xfId="4982"/>
    <cellStyle name="20% - Акцент4 210" xfId="9380"/>
    <cellStyle name="20% - Акцент4 211" xfId="9392"/>
    <cellStyle name="20% - Акцент4 212" xfId="9403"/>
    <cellStyle name="20% - Акцент4 213" xfId="9415"/>
    <cellStyle name="20% - Акцент4 214" xfId="9426"/>
    <cellStyle name="20% - Акцент4 215" xfId="9434"/>
    <cellStyle name="20% - Акцент4 216" xfId="9453"/>
    <cellStyle name="20% - Акцент4 217" xfId="9465"/>
    <cellStyle name="20% - Акцент4 218" xfId="9477"/>
    <cellStyle name="20% - Акцент4 219" xfId="9488"/>
    <cellStyle name="20% - Акцент4 22" xfId="3102"/>
    <cellStyle name="20% - Акцент4 22 2" xfId="5177"/>
    <cellStyle name="20% - Акцент4 220" xfId="9499"/>
    <cellStyle name="20% - Акцент4 221" xfId="9507"/>
    <cellStyle name="20% - Акцент4 222" xfId="9526"/>
    <cellStyle name="20% - Акцент4 223" xfId="9538"/>
    <cellStyle name="20% - Акцент4 224" xfId="9550"/>
    <cellStyle name="20% - Акцент4 225" xfId="9562"/>
    <cellStyle name="20% - Акцент4 226" xfId="9574"/>
    <cellStyle name="20% - Акцент4 227" xfId="9586"/>
    <cellStyle name="20% - Акцент4 228" xfId="9598"/>
    <cellStyle name="20% - Акцент4 229" xfId="9610"/>
    <cellStyle name="20% - Акцент4 23" xfId="7217"/>
    <cellStyle name="20% - Акцент4 230" xfId="9622"/>
    <cellStyle name="20% - Акцент4 231" xfId="9634"/>
    <cellStyle name="20% - Акцент4 232" xfId="9646"/>
    <cellStyle name="20% - Акцент4 233" xfId="9658"/>
    <cellStyle name="20% - Акцент4 234" xfId="9670"/>
    <cellStyle name="20% - Акцент4 235" xfId="9682"/>
    <cellStyle name="20% - Акцент4 236" xfId="9694"/>
    <cellStyle name="20% - Акцент4 237" xfId="9705"/>
    <cellStyle name="20% - Акцент4 238" xfId="9716"/>
    <cellStyle name="20% - Акцент4 239" xfId="9724"/>
    <cellStyle name="20% - Акцент4 24" xfId="7218"/>
    <cellStyle name="20% - Акцент4 240" xfId="9743"/>
    <cellStyle name="20% - Акцент4 241" xfId="9755"/>
    <cellStyle name="20% - Акцент4 242" xfId="9766"/>
    <cellStyle name="20% - Акцент4 243" xfId="9777"/>
    <cellStyle name="20% - Акцент4 244" xfId="9785"/>
    <cellStyle name="20% - Акцент4 245" xfId="9802"/>
    <cellStyle name="20% - Акцент4 246" xfId="9814"/>
    <cellStyle name="20% - Акцент4 247" xfId="9822"/>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01" xfId="9275"/>
    <cellStyle name="20% - Акцент5 202" xfId="9287"/>
    <cellStyle name="20% - Акцент5 203" xfId="9299"/>
    <cellStyle name="20% - Акцент5 204" xfId="9310"/>
    <cellStyle name="20% - Акцент5 205" xfId="9321"/>
    <cellStyle name="20% - Акцент5 206" xfId="9332"/>
    <cellStyle name="20% - Акцент5 207" xfId="9339"/>
    <cellStyle name="20% - Акцент5 208" xfId="9361"/>
    <cellStyle name="20% - Акцент5 209" xfId="9372"/>
    <cellStyle name="20% - Акцент5 21" xfId="2909"/>
    <cellStyle name="20% - Акцент5 21 2" xfId="4984"/>
    <cellStyle name="20% - Акцент5 210" xfId="9384"/>
    <cellStyle name="20% - Акцент5 211" xfId="9396"/>
    <cellStyle name="20% - Акцент5 212" xfId="9407"/>
    <cellStyle name="20% - Акцент5 213" xfId="9418"/>
    <cellStyle name="20% - Акцент5 214" xfId="9429"/>
    <cellStyle name="20% - Акцент5 215" xfId="9436"/>
    <cellStyle name="20% - Акцент5 216" xfId="9457"/>
    <cellStyle name="20% - Акцент5 217" xfId="9469"/>
    <cellStyle name="20% - Акцент5 218" xfId="9480"/>
    <cellStyle name="20% - Акцент5 219" xfId="9491"/>
    <cellStyle name="20% - Акцент5 22" xfId="3104"/>
    <cellStyle name="20% - Акцент5 22 2" xfId="5179"/>
    <cellStyle name="20% - Акцент5 220" xfId="9502"/>
    <cellStyle name="20% - Акцент5 221" xfId="9509"/>
    <cellStyle name="20% - Акцент5 222" xfId="9530"/>
    <cellStyle name="20% - Акцент5 223" xfId="9542"/>
    <cellStyle name="20% - Акцент5 224" xfId="9554"/>
    <cellStyle name="20% - Акцент5 225" xfId="9566"/>
    <cellStyle name="20% - Акцент5 226" xfId="9578"/>
    <cellStyle name="20% - Акцент5 227" xfId="9590"/>
    <cellStyle name="20% - Акцент5 228" xfId="9602"/>
    <cellStyle name="20% - Акцент5 229" xfId="9614"/>
    <cellStyle name="20% - Акцент5 23" xfId="7260"/>
    <cellStyle name="20% - Акцент5 230" xfId="9626"/>
    <cellStyle name="20% - Акцент5 231" xfId="9638"/>
    <cellStyle name="20% - Акцент5 232" xfId="9650"/>
    <cellStyle name="20% - Акцент5 233" xfId="9662"/>
    <cellStyle name="20% - Акцент5 234" xfId="9674"/>
    <cellStyle name="20% - Акцент5 235" xfId="9686"/>
    <cellStyle name="20% - Акцент5 236" xfId="9697"/>
    <cellStyle name="20% - Акцент5 237" xfId="9708"/>
    <cellStyle name="20% - Акцент5 238" xfId="9719"/>
    <cellStyle name="20% - Акцент5 239" xfId="9726"/>
    <cellStyle name="20% - Акцент5 24" xfId="7261"/>
    <cellStyle name="20% - Акцент5 240" xfId="9747"/>
    <cellStyle name="20% - Акцент5 241" xfId="9758"/>
    <cellStyle name="20% - Акцент5 242" xfId="9769"/>
    <cellStyle name="20% - Акцент5 243" xfId="9780"/>
    <cellStyle name="20% - Акцент5 244" xfId="9787"/>
    <cellStyle name="20% - Акцент5 245" xfId="9806"/>
    <cellStyle name="20% - Акцент5 246" xfId="9817"/>
    <cellStyle name="20% - Акцент5 247" xfId="9824"/>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01" xfId="9278"/>
    <cellStyle name="20% - Акцент6 202" xfId="9291"/>
    <cellStyle name="20% - Акцент6 203" xfId="9303"/>
    <cellStyle name="20% - Акцент6 204" xfId="9314"/>
    <cellStyle name="20% - Акцент6 205" xfId="9325"/>
    <cellStyle name="20% - Акцент6 206" xfId="9334"/>
    <cellStyle name="20% - Акцент6 207" xfId="9341"/>
    <cellStyle name="20% - Акцент6 208" xfId="9364"/>
    <cellStyle name="20% - Акцент6 209" xfId="9376"/>
    <cellStyle name="20% - Акцент6 21" xfId="2911"/>
    <cellStyle name="20% - Акцент6 21 2" xfId="4986"/>
    <cellStyle name="20% - Акцент6 210" xfId="9388"/>
    <cellStyle name="20% - Акцент6 211" xfId="9399"/>
    <cellStyle name="20% - Акцент6 212" xfId="9410"/>
    <cellStyle name="20% - Акцент6 213" xfId="9422"/>
    <cellStyle name="20% - Акцент6 214" xfId="9431"/>
    <cellStyle name="20% - Акцент6 215" xfId="9438"/>
    <cellStyle name="20% - Акцент6 216" xfId="9460"/>
    <cellStyle name="20% - Акцент6 217" xfId="9473"/>
    <cellStyle name="20% - Акцент6 218" xfId="9484"/>
    <cellStyle name="20% - Акцент6 219" xfId="9495"/>
    <cellStyle name="20% - Акцент6 22" xfId="3106"/>
    <cellStyle name="20% - Акцент6 22 2" xfId="5181"/>
    <cellStyle name="20% - Акцент6 220" xfId="9504"/>
    <cellStyle name="20% - Акцент6 221" xfId="9511"/>
    <cellStyle name="20% - Акцент6 222" xfId="9533"/>
    <cellStyle name="20% - Акцент6 223" xfId="9546"/>
    <cellStyle name="20% - Акцент6 224" xfId="9558"/>
    <cellStyle name="20% - Акцент6 225" xfId="9570"/>
    <cellStyle name="20% - Акцент6 226" xfId="9582"/>
    <cellStyle name="20% - Акцент6 227" xfId="9594"/>
    <cellStyle name="20% - Акцент6 228" xfId="9606"/>
    <cellStyle name="20% - Акцент6 229" xfId="9618"/>
    <cellStyle name="20% - Акцент6 23" xfId="7303"/>
    <cellStyle name="20% - Акцент6 230" xfId="9630"/>
    <cellStyle name="20% - Акцент6 231" xfId="9642"/>
    <cellStyle name="20% - Акцент6 232" xfId="9654"/>
    <cellStyle name="20% - Акцент6 233" xfId="9666"/>
    <cellStyle name="20% - Акцент6 234" xfId="9678"/>
    <cellStyle name="20% - Акцент6 235" xfId="9690"/>
    <cellStyle name="20% - Акцент6 236" xfId="9701"/>
    <cellStyle name="20% - Акцент6 237" xfId="9712"/>
    <cellStyle name="20% - Акцент6 238" xfId="9721"/>
    <cellStyle name="20% - Акцент6 239" xfId="9728"/>
    <cellStyle name="20% - Акцент6 24" xfId="7304"/>
    <cellStyle name="20% - Акцент6 240" xfId="9750"/>
    <cellStyle name="20% - Акцент6 241" xfId="9762"/>
    <cellStyle name="20% - Акцент6 242" xfId="9773"/>
    <cellStyle name="20% - Акцент6 243" xfId="9782"/>
    <cellStyle name="20% - Акцент6 244" xfId="9789"/>
    <cellStyle name="20% - Акцент6 245" xfId="9809"/>
    <cellStyle name="20% - Акцент6 246" xfId="9819"/>
    <cellStyle name="20% - Акцент6 247" xfId="9826"/>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01" xfId="9260"/>
    <cellStyle name="40% - Акцент1 202" xfId="9266"/>
    <cellStyle name="40% - Акцент1 203" xfId="9282"/>
    <cellStyle name="40% - Акцент1 204" xfId="9294"/>
    <cellStyle name="40% - Акцент1 205" xfId="9306"/>
    <cellStyle name="40% - Акцент1 206" xfId="9317"/>
    <cellStyle name="40% - Акцент1 207" xfId="9328"/>
    <cellStyle name="40% - Акцент1 208" xfId="9346"/>
    <cellStyle name="40% - Акцент1 209" xfId="9352"/>
    <cellStyle name="40% - Акцент1 21" xfId="2902"/>
    <cellStyle name="40% - Акцент1 21 2" xfId="4977"/>
    <cellStyle name="40% - Акцент1 210" xfId="9368"/>
    <cellStyle name="40% - Акцент1 211" xfId="9379"/>
    <cellStyle name="40% - Акцент1 212" xfId="9391"/>
    <cellStyle name="40% - Акцент1 213" xfId="9394"/>
    <cellStyle name="40% - Акцент1 214" xfId="9414"/>
    <cellStyle name="40% - Акцент1 215" xfId="9425"/>
    <cellStyle name="40% - Акцент1 216" xfId="9442"/>
    <cellStyle name="40% - Акцент1 217" xfId="9448"/>
    <cellStyle name="40% - Акцент1 218" xfId="9464"/>
    <cellStyle name="40% - Акцент1 219" xfId="9476"/>
    <cellStyle name="40% - Акцент1 22" xfId="3097"/>
    <cellStyle name="40% - Акцент1 22 2" xfId="5172"/>
    <cellStyle name="40% - Акцент1 220" xfId="9487"/>
    <cellStyle name="40% - Акцент1 221" xfId="9498"/>
    <cellStyle name="40% - Акцент1 222" xfId="9515"/>
    <cellStyle name="40% - Акцент1 223" xfId="9521"/>
    <cellStyle name="40% - Акцент1 224" xfId="9537"/>
    <cellStyle name="40% - Акцент1 225" xfId="9549"/>
    <cellStyle name="40% - Акцент1 226" xfId="9561"/>
    <cellStyle name="40% - Акцент1 227" xfId="9573"/>
    <cellStyle name="40% - Акцент1 228" xfId="9585"/>
    <cellStyle name="40% - Акцент1 229" xfId="9597"/>
    <cellStyle name="40% - Акцент1 23" xfId="7346"/>
    <cellStyle name="40% - Акцент1 230" xfId="9609"/>
    <cellStyle name="40% - Акцент1 231" xfId="9621"/>
    <cellStyle name="40% - Акцент1 232" xfId="9633"/>
    <cellStyle name="40% - Акцент1 233" xfId="9645"/>
    <cellStyle name="40% - Акцент1 234" xfId="9657"/>
    <cellStyle name="40% - Акцент1 235" xfId="9669"/>
    <cellStyle name="40% - Акцент1 236" xfId="9681"/>
    <cellStyle name="40% - Акцент1 237" xfId="9693"/>
    <cellStyle name="40% - Акцент1 238" xfId="9704"/>
    <cellStyle name="40% - Акцент1 239" xfId="9715"/>
    <cellStyle name="40% - Акцент1 24" xfId="7347"/>
    <cellStyle name="40% - Акцент1 240" xfId="9732"/>
    <cellStyle name="40% - Акцент1 241" xfId="9738"/>
    <cellStyle name="40% - Акцент1 242" xfId="9754"/>
    <cellStyle name="40% - Акцент1 243" xfId="9765"/>
    <cellStyle name="40% - Акцент1 244" xfId="9776"/>
    <cellStyle name="40% - Акцент1 245" xfId="9793"/>
    <cellStyle name="40% - Акцент1 246" xfId="9798"/>
    <cellStyle name="40% - Акцент1 247" xfId="9813"/>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01" xfId="9264"/>
    <cellStyle name="40% - Акцент2 202" xfId="9277"/>
    <cellStyle name="40% - Акцент2 203" xfId="9293"/>
    <cellStyle name="40% - Акцент2 204" xfId="9305"/>
    <cellStyle name="40% - Акцент2 205" xfId="9316"/>
    <cellStyle name="40% - Акцент2 206" xfId="9327"/>
    <cellStyle name="40% - Акцент2 207" xfId="9336"/>
    <cellStyle name="40% - Акцент2 208" xfId="9350"/>
    <cellStyle name="40% - Акцент2 209" xfId="9363"/>
    <cellStyle name="40% - Акцент2 21" xfId="2904"/>
    <cellStyle name="40% - Акцент2 21 2" xfId="4979"/>
    <cellStyle name="40% - Акцент2 210" xfId="9378"/>
    <cellStyle name="40% - Акцент2 211" xfId="9390"/>
    <cellStyle name="40% - Акцент2 212" xfId="9401"/>
    <cellStyle name="40% - Акцент2 213" xfId="9409"/>
    <cellStyle name="40% - Акцент2 214" xfId="9424"/>
    <cellStyle name="40% - Акцент2 215" xfId="9433"/>
    <cellStyle name="40% - Акцент2 216" xfId="9446"/>
    <cellStyle name="40% - Акцент2 217" xfId="9459"/>
    <cellStyle name="40% - Акцент2 218" xfId="9475"/>
    <cellStyle name="40% - Акцент2 219" xfId="9486"/>
    <cellStyle name="40% - Акцент2 22" xfId="3099"/>
    <cellStyle name="40% - Акцент2 22 2" xfId="5174"/>
    <cellStyle name="40% - Акцент2 220" xfId="9497"/>
    <cellStyle name="40% - Акцент2 221" xfId="9506"/>
    <cellStyle name="40% - Акцент2 222" xfId="9519"/>
    <cellStyle name="40% - Акцент2 223" xfId="9532"/>
    <cellStyle name="40% - Акцент2 224" xfId="9548"/>
    <cellStyle name="40% - Акцент2 225" xfId="9560"/>
    <cellStyle name="40% - Акцент2 226" xfId="9572"/>
    <cellStyle name="40% - Акцент2 227" xfId="9584"/>
    <cellStyle name="40% - Акцент2 228" xfId="9596"/>
    <cellStyle name="40% - Акцент2 229" xfId="9608"/>
    <cellStyle name="40% - Акцент2 23" xfId="7389"/>
    <cellStyle name="40% - Акцент2 230" xfId="9620"/>
    <cellStyle name="40% - Акцент2 231" xfId="9632"/>
    <cellStyle name="40% - Акцент2 232" xfId="9644"/>
    <cellStyle name="40% - Акцент2 233" xfId="9656"/>
    <cellStyle name="40% - Акцент2 234" xfId="9668"/>
    <cellStyle name="40% - Акцент2 235" xfId="9680"/>
    <cellStyle name="40% - Акцент2 236" xfId="9692"/>
    <cellStyle name="40% - Акцент2 237" xfId="9703"/>
    <cellStyle name="40% - Акцент2 238" xfId="9714"/>
    <cellStyle name="40% - Акцент2 239" xfId="9723"/>
    <cellStyle name="40% - Акцент2 24" xfId="7390"/>
    <cellStyle name="40% - Акцент2 240" xfId="9736"/>
    <cellStyle name="40% - Акцент2 241" xfId="9749"/>
    <cellStyle name="40% - Акцент2 242" xfId="9764"/>
    <cellStyle name="40% - Акцент2 243" xfId="9775"/>
    <cellStyle name="40% - Акцент2 244" xfId="9784"/>
    <cellStyle name="40% - Акцент2 245" xfId="9796"/>
    <cellStyle name="40% - Акцент2 246" xfId="9808"/>
    <cellStyle name="40% - Акцент2 247" xfId="9821"/>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01" xfId="9268"/>
    <cellStyle name="40% - Акцент3 202" xfId="9261"/>
    <cellStyle name="40% - Акцент3 203" xfId="9273"/>
    <cellStyle name="40% - Акцент3 204" xfId="9289"/>
    <cellStyle name="40% - Акцент3 205" xfId="9301"/>
    <cellStyle name="40% - Акцент3 206" xfId="9312"/>
    <cellStyle name="40% - Акцент3 207" xfId="9323"/>
    <cellStyle name="40% - Акцент3 208" xfId="9354"/>
    <cellStyle name="40% - Акцент3 209" xfId="9347"/>
    <cellStyle name="40% - Акцент3 21" xfId="2906"/>
    <cellStyle name="40% - Акцент3 21 2" xfId="4981"/>
    <cellStyle name="40% - Акцент3 210" xfId="9359"/>
    <cellStyle name="40% - Акцент3 211" xfId="9374"/>
    <cellStyle name="40% - Акцент3 212" xfId="9386"/>
    <cellStyle name="40% - Акцент3 213" xfId="9382"/>
    <cellStyle name="40% - Акцент3 214" xfId="9405"/>
    <cellStyle name="40% - Акцент3 215" xfId="9420"/>
    <cellStyle name="40% - Акцент3 216" xfId="9450"/>
    <cellStyle name="40% - Акцент3 217" xfId="9443"/>
    <cellStyle name="40% - Акцент3 218" xfId="9455"/>
    <cellStyle name="40% - Акцент3 219" xfId="9471"/>
    <cellStyle name="40% - Акцент3 22" xfId="3101"/>
    <cellStyle name="40% - Акцент3 22 2" xfId="5176"/>
    <cellStyle name="40% - Акцент3 220" xfId="9482"/>
    <cellStyle name="40% - Акцент3 221" xfId="9493"/>
    <cellStyle name="40% - Акцент3 222" xfId="9523"/>
    <cellStyle name="40% - Акцент3 223" xfId="9516"/>
    <cellStyle name="40% - Акцент3 224" xfId="9528"/>
    <cellStyle name="40% - Акцент3 225" xfId="9544"/>
    <cellStyle name="40% - Акцент3 226" xfId="9556"/>
    <cellStyle name="40% - Акцент3 227" xfId="9568"/>
    <cellStyle name="40% - Акцент3 228" xfId="9580"/>
    <cellStyle name="40% - Акцент3 229" xfId="9592"/>
    <cellStyle name="40% - Акцент3 23" xfId="7432"/>
    <cellStyle name="40% - Акцент3 230" xfId="9604"/>
    <cellStyle name="40% - Акцент3 231" xfId="9616"/>
    <cellStyle name="40% - Акцент3 232" xfId="9628"/>
    <cellStyle name="40% - Акцент3 233" xfId="9640"/>
    <cellStyle name="40% - Акцент3 234" xfId="9652"/>
    <cellStyle name="40% - Акцент3 235" xfId="9664"/>
    <cellStyle name="40% - Акцент3 236" xfId="9676"/>
    <cellStyle name="40% - Акцент3 237" xfId="9688"/>
    <cellStyle name="40% - Акцент3 238" xfId="9699"/>
    <cellStyle name="40% - Акцент3 239" xfId="9710"/>
    <cellStyle name="40% - Акцент3 24" xfId="7433"/>
    <cellStyle name="40% - Акцент3 240" xfId="9740"/>
    <cellStyle name="40% - Акцент3 241" xfId="9733"/>
    <cellStyle name="40% - Акцент3 242" xfId="9745"/>
    <cellStyle name="40% - Акцент3 243" xfId="9760"/>
    <cellStyle name="40% - Акцент3 244" xfId="9771"/>
    <cellStyle name="40% - Акцент3 245" xfId="9800"/>
    <cellStyle name="40% - Акцент3 246" xfId="9794"/>
    <cellStyle name="40% - Акцент3 247" xfId="9804"/>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01" xfId="9272"/>
    <cellStyle name="40% - Акцент4 202" xfId="9284"/>
    <cellStyle name="40% - Акцент4 203" xfId="9296"/>
    <cellStyle name="40% - Акцент4 204" xfId="9308"/>
    <cellStyle name="40% - Акцент4 205" xfId="9319"/>
    <cellStyle name="40% - Акцент4 206" xfId="9330"/>
    <cellStyle name="40% - Акцент4 207" xfId="9338"/>
    <cellStyle name="40% - Акцент4 208" xfId="9358"/>
    <cellStyle name="40% - Акцент4 209" xfId="9370"/>
    <cellStyle name="40% - Акцент4 21" xfId="2908"/>
    <cellStyle name="40% - Акцент4 21 2" xfId="4983"/>
    <cellStyle name="40% - Акцент4 210" xfId="9381"/>
    <cellStyle name="40% - Акцент4 211" xfId="9393"/>
    <cellStyle name="40% - Акцент4 212" xfId="9404"/>
    <cellStyle name="40% - Акцент4 213" xfId="9416"/>
    <cellStyle name="40% - Акцент4 214" xfId="9427"/>
    <cellStyle name="40% - Акцент4 215" xfId="9435"/>
    <cellStyle name="40% - Акцент4 216" xfId="9454"/>
    <cellStyle name="40% - Акцент4 217" xfId="9466"/>
    <cellStyle name="40% - Акцент4 218" xfId="9478"/>
    <cellStyle name="40% - Акцент4 219" xfId="9489"/>
    <cellStyle name="40% - Акцент4 22" xfId="3103"/>
    <cellStyle name="40% - Акцент4 22 2" xfId="5178"/>
    <cellStyle name="40% - Акцент4 220" xfId="9500"/>
    <cellStyle name="40% - Акцент4 221" xfId="9508"/>
    <cellStyle name="40% - Акцент4 222" xfId="9527"/>
    <cellStyle name="40% - Акцент4 223" xfId="9539"/>
    <cellStyle name="40% - Акцент4 224" xfId="9551"/>
    <cellStyle name="40% - Акцент4 225" xfId="9563"/>
    <cellStyle name="40% - Акцент4 226" xfId="9575"/>
    <cellStyle name="40% - Акцент4 227" xfId="9587"/>
    <cellStyle name="40% - Акцент4 228" xfId="9599"/>
    <cellStyle name="40% - Акцент4 229" xfId="9611"/>
    <cellStyle name="40% - Акцент4 23" xfId="7475"/>
    <cellStyle name="40% - Акцент4 230" xfId="9623"/>
    <cellStyle name="40% - Акцент4 231" xfId="9635"/>
    <cellStyle name="40% - Акцент4 232" xfId="9647"/>
    <cellStyle name="40% - Акцент4 233" xfId="9659"/>
    <cellStyle name="40% - Акцент4 234" xfId="9671"/>
    <cellStyle name="40% - Акцент4 235" xfId="9683"/>
    <cellStyle name="40% - Акцент4 236" xfId="9695"/>
    <cellStyle name="40% - Акцент4 237" xfId="9706"/>
    <cellStyle name="40% - Акцент4 238" xfId="9717"/>
    <cellStyle name="40% - Акцент4 239" xfId="9725"/>
    <cellStyle name="40% - Акцент4 24" xfId="7476"/>
    <cellStyle name="40% - Акцент4 240" xfId="9744"/>
    <cellStyle name="40% - Акцент4 241" xfId="9756"/>
    <cellStyle name="40% - Акцент4 242" xfId="9767"/>
    <cellStyle name="40% - Акцент4 243" xfId="9778"/>
    <cellStyle name="40% - Акцент4 244" xfId="9786"/>
    <cellStyle name="40% - Акцент4 245" xfId="9803"/>
    <cellStyle name="40% - Акцент4 246" xfId="9815"/>
    <cellStyle name="40% - Акцент4 247" xfId="9823"/>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01" xfId="9276"/>
    <cellStyle name="40% - Акцент5 202" xfId="9288"/>
    <cellStyle name="40% - Акцент5 203" xfId="9300"/>
    <cellStyle name="40% - Акцент5 204" xfId="9311"/>
    <cellStyle name="40% - Акцент5 205" xfId="9322"/>
    <cellStyle name="40% - Акцент5 206" xfId="9333"/>
    <cellStyle name="40% - Акцент5 207" xfId="9340"/>
    <cellStyle name="40% - Акцент5 208" xfId="9362"/>
    <cellStyle name="40% - Акцент5 209" xfId="9373"/>
    <cellStyle name="40% - Акцент5 21" xfId="2910"/>
    <cellStyle name="40% - Акцент5 21 2" xfId="4985"/>
    <cellStyle name="40% - Акцент5 210" xfId="9385"/>
    <cellStyle name="40% - Акцент5 211" xfId="9397"/>
    <cellStyle name="40% - Акцент5 212" xfId="9408"/>
    <cellStyle name="40% - Акцент5 213" xfId="9419"/>
    <cellStyle name="40% - Акцент5 214" xfId="9430"/>
    <cellStyle name="40% - Акцент5 215" xfId="9437"/>
    <cellStyle name="40% - Акцент5 216" xfId="9458"/>
    <cellStyle name="40% - Акцент5 217" xfId="9470"/>
    <cellStyle name="40% - Акцент5 218" xfId="9481"/>
    <cellStyle name="40% - Акцент5 219" xfId="9492"/>
    <cellStyle name="40% - Акцент5 22" xfId="3105"/>
    <cellStyle name="40% - Акцент5 22 2" xfId="5180"/>
    <cellStyle name="40% - Акцент5 220" xfId="9503"/>
    <cellStyle name="40% - Акцент5 221" xfId="9510"/>
    <cellStyle name="40% - Акцент5 222" xfId="9531"/>
    <cellStyle name="40% - Акцент5 223" xfId="9543"/>
    <cellStyle name="40% - Акцент5 224" xfId="9555"/>
    <cellStyle name="40% - Акцент5 225" xfId="9567"/>
    <cellStyle name="40% - Акцент5 226" xfId="9579"/>
    <cellStyle name="40% - Акцент5 227" xfId="9591"/>
    <cellStyle name="40% - Акцент5 228" xfId="9603"/>
    <cellStyle name="40% - Акцент5 229" xfId="9615"/>
    <cellStyle name="40% - Акцент5 23" xfId="7518"/>
    <cellStyle name="40% - Акцент5 230" xfId="9627"/>
    <cellStyle name="40% - Акцент5 231" xfId="9639"/>
    <cellStyle name="40% - Акцент5 232" xfId="9651"/>
    <cellStyle name="40% - Акцент5 233" xfId="9663"/>
    <cellStyle name="40% - Акцент5 234" xfId="9675"/>
    <cellStyle name="40% - Акцент5 235" xfId="9687"/>
    <cellStyle name="40% - Акцент5 236" xfId="9698"/>
    <cellStyle name="40% - Акцент5 237" xfId="9709"/>
    <cellStyle name="40% - Акцент5 238" xfId="9720"/>
    <cellStyle name="40% - Акцент5 239" xfId="9727"/>
    <cellStyle name="40% - Акцент5 24" xfId="7519"/>
    <cellStyle name="40% - Акцент5 240" xfId="9748"/>
    <cellStyle name="40% - Акцент5 241" xfId="9759"/>
    <cellStyle name="40% - Акцент5 242" xfId="9770"/>
    <cellStyle name="40% - Акцент5 243" xfId="9781"/>
    <cellStyle name="40% - Акцент5 244" xfId="9788"/>
    <cellStyle name="40% - Акцент5 245" xfId="9807"/>
    <cellStyle name="40% - Акцент5 246" xfId="9818"/>
    <cellStyle name="40% - Акцент5 247" xfId="9825"/>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01" xfId="9279"/>
    <cellStyle name="40% - Акцент6 202" xfId="9292"/>
    <cellStyle name="40% - Акцент6 203" xfId="9304"/>
    <cellStyle name="40% - Акцент6 204" xfId="9315"/>
    <cellStyle name="40% - Акцент6 205" xfId="9326"/>
    <cellStyle name="40% - Акцент6 206" xfId="9335"/>
    <cellStyle name="40% - Акцент6 207" xfId="9342"/>
    <cellStyle name="40% - Акцент6 208" xfId="9365"/>
    <cellStyle name="40% - Акцент6 209" xfId="9377"/>
    <cellStyle name="40% - Акцент6 21" xfId="2912"/>
    <cellStyle name="40% - Акцент6 21 2" xfId="4987"/>
    <cellStyle name="40% - Акцент6 210" xfId="9389"/>
    <cellStyle name="40% - Акцент6 211" xfId="9400"/>
    <cellStyle name="40% - Акцент6 212" xfId="9411"/>
    <cellStyle name="40% - Акцент6 213" xfId="9423"/>
    <cellStyle name="40% - Акцент6 214" xfId="9432"/>
    <cellStyle name="40% - Акцент6 215" xfId="9439"/>
    <cellStyle name="40% - Акцент6 216" xfId="9461"/>
    <cellStyle name="40% - Акцент6 217" xfId="9474"/>
    <cellStyle name="40% - Акцент6 218" xfId="9485"/>
    <cellStyle name="40% - Акцент6 219" xfId="9496"/>
    <cellStyle name="40% - Акцент6 22" xfId="3107"/>
    <cellStyle name="40% - Акцент6 22 2" xfId="5182"/>
    <cellStyle name="40% - Акцент6 220" xfId="9505"/>
    <cellStyle name="40% - Акцент6 221" xfId="9512"/>
    <cellStyle name="40% - Акцент6 222" xfId="9534"/>
    <cellStyle name="40% - Акцент6 223" xfId="9547"/>
    <cellStyle name="40% - Акцент6 224" xfId="9559"/>
    <cellStyle name="40% - Акцент6 225" xfId="9571"/>
    <cellStyle name="40% - Акцент6 226" xfId="9583"/>
    <cellStyle name="40% - Акцент6 227" xfId="9595"/>
    <cellStyle name="40% - Акцент6 228" xfId="9607"/>
    <cellStyle name="40% - Акцент6 229" xfId="9619"/>
    <cellStyle name="40% - Акцент6 23" xfId="7561"/>
    <cellStyle name="40% - Акцент6 230" xfId="9631"/>
    <cellStyle name="40% - Акцент6 231" xfId="9643"/>
    <cellStyle name="40% - Акцент6 232" xfId="9655"/>
    <cellStyle name="40% - Акцент6 233" xfId="9667"/>
    <cellStyle name="40% - Акцент6 234" xfId="9679"/>
    <cellStyle name="40% - Акцент6 235" xfId="9691"/>
    <cellStyle name="40% - Акцент6 236" xfId="9702"/>
    <cellStyle name="40% - Акцент6 237" xfId="9713"/>
    <cellStyle name="40% - Акцент6 238" xfId="9722"/>
    <cellStyle name="40% - Акцент6 239" xfId="9729"/>
    <cellStyle name="40% - Акцент6 24" xfId="7562"/>
    <cellStyle name="40% - Акцент6 240" xfId="9751"/>
    <cellStyle name="40% - Акцент6 241" xfId="9763"/>
    <cellStyle name="40% - Акцент6 242" xfId="9774"/>
    <cellStyle name="40% - Акцент6 243" xfId="9783"/>
    <cellStyle name="40% - Акцент6 244" xfId="9790"/>
    <cellStyle name="40% - Акцент6 245" xfId="9810"/>
    <cellStyle name="40% - Акцент6 246" xfId="9820"/>
    <cellStyle name="40% - Акцент6 247" xfId="9827"/>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258"/>
    <cellStyle name="Примечание 88" xfId="9343"/>
    <cellStyle name="Примечание 89" xfId="9440"/>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Примечание 90" xfId="9513"/>
    <cellStyle name="Примечание 91" xfId="9730"/>
    <cellStyle name="Примечание 92" xfId="9791"/>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83" customWidth="1"/>
    <col min="2" max="2" width="7" style="83" customWidth="1"/>
    <col min="3" max="3" width="76.5" style="83" customWidth="1"/>
    <col min="4" max="4" width="20.1640625" style="83" customWidth="1"/>
    <col min="5" max="5" width="13" style="83" customWidth="1"/>
    <col min="6" max="242" width="10.33203125" style="83"/>
    <col min="243" max="243" width="0.5" style="83" customWidth="1"/>
    <col min="244" max="244" width="7" style="83" customWidth="1"/>
    <col min="245" max="245" width="77.1640625" style="83" customWidth="1"/>
    <col min="246" max="246" width="20.1640625" style="83" customWidth="1"/>
    <col min="247" max="247" width="13" style="83" customWidth="1"/>
    <col min="248" max="253" width="0" style="83" hidden="1" customWidth="1"/>
    <col min="254" max="254" width="11.6640625" style="83" bestFit="1" customWidth="1"/>
    <col min="255" max="257" width="0" style="83" hidden="1" customWidth="1"/>
    <col min="258" max="258" width="11.6640625" style="83" bestFit="1" customWidth="1"/>
    <col min="259" max="259" width="14.1640625" style="83" bestFit="1" customWidth="1"/>
    <col min="260" max="260" width="10.33203125" style="83"/>
    <col min="261" max="261" width="11.6640625" style="83" bestFit="1" customWidth="1"/>
    <col min="262" max="498" width="10.33203125" style="83"/>
    <col min="499" max="499" width="0.5" style="83" customWidth="1"/>
    <col min="500" max="500" width="7" style="83" customWidth="1"/>
    <col min="501" max="501" width="77.1640625" style="83" customWidth="1"/>
    <col min="502" max="502" width="20.1640625" style="83" customWidth="1"/>
    <col min="503" max="503" width="13" style="83" customWidth="1"/>
    <col min="504" max="509" width="0" style="83" hidden="1" customWidth="1"/>
    <col min="510" max="510" width="11.6640625" style="83" bestFit="1" customWidth="1"/>
    <col min="511" max="513" width="0" style="83" hidden="1" customWidth="1"/>
    <col min="514" max="514" width="11.6640625" style="83" bestFit="1" customWidth="1"/>
    <col min="515" max="515" width="14.1640625" style="83" bestFit="1" customWidth="1"/>
    <col min="516" max="516" width="10.33203125" style="83"/>
    <col min="517" max="517" width="11.6640625" style="83" bestFit="1" customWidth="1"/>
    <col min="518" max="754" width="10.33203125" style="83"/>
    <col min="755" max="755" width="0.5" style="83" customWidth="1"/>
    <col min="756" max="756" width="7" style="83" customWidth="1"/>
    <col min="757" max="757" width="77.1640625" style="83" customWidth="1"/>
    <col min="758" max="758" width="20.1640625" style="83" customWidth="1"/>
    <col min="759" max="759" width="13" style="83" customWidth="1"/>
    <col min="760" max="765" width="0" style="83" hidden="1" customWidth="1"/>
    <col min="766" max="766" width="11.6640625" style="83" bestFit="1" customWidth="1"/>
    <col min="767" max="769" width="0" style="83" hidden="1" customWidth="1"/>
    <col min="770" max="770" width="11.6640625" style="83" bestFit="1" customWidth="1"/>
    <col min="771" max="771" width="14.1640625" style="83" bestFit="1" customWidth="1"/>
    <col min="772" max="772" width="10.33203125" style="83"/>
    <col min="773" max="773" width="11.6640625" style="83" bestFit="1" customWidth="1"/>
    <col min="774" max="1010" width="10.33203125" style="83"/>
    <col min="1011" max="1011" width="0.5" style="83" customWidth="1"/>
    <col min="1012" max="1012" width="7" style="83" customWidth="1"/>
    <col min="1013" max="1013" width="77.1640625" style="83" customWidth="1"/>
    <col min="1014" max="1014" width="20.1640625" style="83" customWidth="1"/>
    <col min="1015" max="1015" width="13" style="83" customWidth="1"/>
    <col min="1016" max="1021" width="0" style="83" hidden="1" customWidth="1"/>
    <col min="1022" max="1022" width="11.6640625" style="83" bestFit="1" customWidth="1"/>
    <col min="1023" max="1025" width="0" style="83" hidden="1" customWidth="1"/>
    <col min="1026" max="1026" width="11.6640625" style="83" bestFit="1" customWidth="1"/>
    <col min="1027" max="1027" width="14.1640625" style="83" bestFit="1" customWidth="1"/>
    <col min="1028" max="1028" width="10.33203125" style="83"/>
    <col min="1029" max="1029" width="11.6640625" style="83" bestFit="1" customWidth="1"/>
    <col min="1030" max="1266" width="10.33203125" style="83"/>
    <col min="1267" max="1267" width="0.5" style="83" customWidth="1"/>
    <col min="1268" max="1268" width="7" style="83" customWidth="1"/>
    <col min="1269" max="1269" width="77.1640625" style="83" customWidth="1"/>
    <col min="1270" max="1270" width="20.1640625" style="83" customWidth="1"/>
    <col min="1271" max="1271" width="13" style="83" customWidth="1"/>
    <col min="1272" max="1277" width="0" style="83" hidden="1" customWidth="1"/>
    <col min="1278" max="1278" width="11.6640625" style="83" bestFit="1" customWidth="1"/>
    <col min="1279" max="1281" width="0" style="83" hidden="1" customWidth="1"/>
    <col min="1282" max="1282" width="11.6640625" style="83" bestFit="1" customWidth="1"/>
    <col min="1283" max="1283" width="14.1640625" style="83" bestFit="1" customWidth="1"/>
    <col min="1284" max="1284" width="10.33203125" style="83"/>
    <col min="1285" max="1285" width="11.6640625" style="83" bestFit="1" customWidth="1"/>
    <col min="1286" max="1522" width="10.33203125" style="83"/>
    <col min="1523" max="1523" width="0.5" style="83" customWidth="1"/>
    <col min="1524" max="1524" width="7" style="83" customWidth="1"/>
    <col min="1525" max="1525" width="77.1640625" style="83" customWidth="1"/>
    <col min="1526" max="1526" width="20.1640625" style="83" customWidth="1"/>
    <col min="1527" max="1527" width="13" style="83" customWidth="1"/>
    <col min="1528" max="1533" width="0" style="83" hidden="1" customWidth="1"/>
    <col min="1534" max="1534" width="11.6640625" style="83" bestFit="1" customWidth="1"/>
    <col min="1535" max="1537" width="0" style="83" hidden="1" customWidth="1"/>
    <col min="1538" max="1538" width="11.6640625" style="83" bestFit="1" customWidth="1"/>
    <col min="1539" max="1539" width="14.1640625" style="83" bestFit="1" customWidth="1"/>
    <col min="1540" max="1540" width="10.33203125" style="83"/>
    <col min="1541" max="1541" width="11.6640625" style="83" bestFit="1" customWidth="1"/>
    <col min="1542" max="1778" width="10.33203125" style="83"/>
    <col min="1779" max="1779" width="0.5" style="83" customWidth="1"/>
    <col min="1780" max="1780" width="7" style="83" customWidth="1"/>
    <col min="1781" max="1781" width="77.1640625" style="83" customWidth="1"/>
    <col min="1782" max="1782" width="20.1640625" style="83" customWidth="1"/>
    <col min="1783" max="1783" width="13" style="83" customWidth="1"/>
    <col min="1784" max="1789" width="0" style="83" hidden="1" customWidth="1"/>
    <col min="1790" max="1790" width="11.6640625" style="83" bestFit="1" customWidth="1"/>
    <col min="1791" max="1793" width="0" style="83" hidden="1" customWidth="1"/>
    <col min="1794" max="1794" width="11.6640625" style="83" bestFit="1" customWidth="1"/>
    <col min="1795" max="1795" width="14.1640625" style="83" bestFit="1" customWidth="1"/>
    <col min="1796" max="1796" width="10.33203125" style="83"/>
    <col min="1797" max="1797" width="11.6640625" style="83" bestFit="1" customWidth="1"/>
    <col min="1798" max="2034" width="10.33203125" style="83"/>
    <col min="2035" max="2035" width="0.5" style="83" customWidth="1"/>
    <col min="2036" max="2036" width="7" style="83" customWidth="1"/>
    <col min="2037" max="2037" width="77.1640625" style="83" customWidth="1"/>
    <col min="2038" max="2038" width="20.1640625" style="83" customWidth="1"/>
    <col min="2039" max="2039" width="13" style="83" customWidth="1"/>
    <col min="2040" max="2045" width="0" style="83" hidden="1" customWidth="1"/>
    <col min="2046" max="2046" width="11.6640625" style="83" bestFit="1" customWidth="1"/>
    <col min="2047" max="2049" width="0" style="83" hidden="1" customWidth="1"/>
    <col min="2050" max="2050" width="11.6640625" style="83" bestFit="1" customWidth="1"/>
    <col min="2051" max="2051" width="14.1640625" style="83" bestFit="1" customWidth="1"/>
    <col min="2052" max="2052" width="10.33203125" style="83"/>
    <col min="2053" max="2053" width="11.6640625" style="83" bestFit="1" customWidth="1"/>
    <col min="2054" max="2290" width="10.33203125" style="83"/>
    <col min="2291" max="2291" width="0.5" style="83" customWidth="1"/>
    <col min="2292" max="2292" width="7" style="83" customWidth="1"/>
    <col min="2293" max="2293" width="77.1640625" style="83" customWidth="1"/>
    <col min="2294" max="2294" width="20.1640625" style="83" customWidth="1"/>
    <col min="2295" max="2295" width="13" style="83" customWidth="1"/>
    <col min="2296" max="2301" width="0" style="83" hidden="1" customWidth="1"/>
    <col min="2302" max="2302" width="11.6640625" style="83" bestFit="1" customWidth="1"/>
    <col min="2303" max="2305" width="0" style="83" hidden="1" customWidth="1"/>
    <col min="2306" max="2306" width="11.6640625" style="83" bestFit="1" customWidth="1"/>
    <col min="2307" max="2307" width="14.1640625" style="83" bestFit="1" customWidth="1"/>
    <col min="2308" max="2308" width="10.33203125" style="83"/>
    <col min="2309" max="2309" width="11.6640625" style="83" bestFit="1" customWidth="1"/>
    <col min="2310" max="2546" width="10.33203125" style="83"/>
    <col min="2547" max="2547" width="0.5" style="83" customWidth="1"/>
    <col min="2548" max="2548" width="7" style="83" customWidth="1"/>
    <col min="2549" max="2549" width="77.1640625" style="83" customWidth="1"/>
    <col min="2550" max="2550" width="20.1640625" style="83" customWidth="1"/>
    <col min="2551" max="2551" width="13" style="83" customWidth="1"/>
    <col min="2552" max="2557" width="0" style="83" hidden="1" customWidth="1"/>
    <col min="2558" max="2558" width="11.6640625" style="83" bestFit="1" customWidth="1"/>
    <col min="2559" max="2561" width="0" style="83" hidden="1" customWidth="1"/>
    <col min="2562" max="2562" width="11.6640625" style="83" bestFit="1" customWidth="1"/>
    <col min="2563" max="2563" width="14.1640625" style="83" bestFit="1" customWidth="1"/>
    <col min="2564" max="2564" width="10.33203125" style="83"/>
    <col min="2565" max="2565" width="11.6640625" style="83" bestFit="1" customWidth="1"/>
    <col min="2566" max="2802" width="10.33203125" style="83"/>
    <col min="2803" max="2803" width="0.5" style="83" customWidth="1"/>
    <col min="2804" max="2804" width="7" style="83" customWidth="1"/>
    <col min="2805" max="2805" width="77.1640625" style="83" customWidth="1"/>
    <col min="2806" max="2806" width="20.1640625" style="83" customWidth="1"/>
    <col min="2807" max="2807" width="13" style="83" customWidth="1"/>
    <col min="2808" max="2813" width="0" style="83" hidden="1" customWidth="1"/>
    <col min="2814" max="2814" width="11.6640625" style="83" bestFit="1" customWidth="1"/>
    <col min="2815" max="2817" width="0" style="83" hidden="1" customWidth="1"/>
    <col min="2818" max="2818" width="11.6640625" style="83" bestFit="1" customWidth="1"/>
    <col min="2819" max="2819" width="14.1640625" style="83" bestFit="1" customWidth="1"/>
    <col min="2820" max="2820" width="10.33203125" style="83"/>
    <col min="2821" max="2821" width="11.6640625" style="83" bestFit="1" customWidth="1"/>
    <col min="2822" max="3058" width="10.33203125" style="83"/>
    <col min="3059" max="3059" width="0.5" style="83" customWidth="1"/>
    <col min="3060" max="3060" width="7" style="83" customWidth="1"/>
    <col min="3061" max="3061" width="77.1640625" style="83" customWidth="1"/>
    <col min="3062" max="3062" width="20.1640625" style="83" customWidth="1"/>
    <col min="3063" max="3063" width="13" style="83" customWidth="1"/>
    <col min="3064" max="3069" width="0" style="83" hidden="1" customWidth="1"/>
    <col min="3070" max="3070" width="11.6640625" style="83" bestFit="1" customWidth="1"/>
    <col min="3071" max="3073" width="0" style="83" hidden="1" customWidth="1"/>
    <col min="3074" max="3074" width="11.6640625" style="83" bestFit="1" customWidth="1"/>
    <col min="3075" max="3075" width="14.1640625" style="83" bestFit="1" customWidth="1"/>
    <col min="3076" max="3076" width="10.33203125" style="83"/>
    <col min="3077" max="3077" width="11.6640625" style="83" bestFit="1" customWidth="1"/>
    <col min="3078" max="3314" width="10.33203125" style="83"/>
    <col min="3315" max="3315" width="0.5" style="83" customWidth="1"/>
    <col min="3316" max="3316" width="7" style="83" customWidth="1"/>
    <col min="3317" max="3317" width="77.1640625" style="83" customWidth="1"/>
    <col min="3318" max="3318" width="20.1640625" style="83" customWidth="1"/>
    <col min="3319" max="3319" width="13" style="83" customWidth="1"/>
    <col min="3320" max="3325" width="0" style="83" hidden="1" customWidth="1"/>
    <col min="3326" max="3326" width="11.6640625" style="83" bestFit="1" customWidth="1"/>
    <col min="3327" max="3329" width="0" style="83" hidden="1" customWidth="1"/>
    <col min="3330" max="3330" width="11.6640625" style="83" bestFit="1" customWidth="1"/>
    <col min="3331" max="3331" width="14.1640625" style="83" bestFit="1" customWidth="1"/>
    <col min="3332" max="3332" width="10.33203125" style="83"/>
    <col min="3333" max="3333" width="11.6640625" style="83" bestFit="1" customWidth="1"/>
    <col min="3334" max="3570" width="10.33203125" style="83"/>
    <col min="3571" max="3571" width="0.5" style="83" customWidth="1"/>
    <col min="3572" max="3572" width="7" style="83" customWidth="1"/>
    <col min="3573" max="3573" width="77.1640625" style="83" customWidth="1"/>
    <col min="3574" max="3574" width="20.1640625" style="83" customWidth="1"/>
    <col min="3575" max="3575" width="13" style="83" customWidth="1"/>
    <col min="3576" max="3581" width="0" style="83" hidden="1" customWidth="1"/>
    <col min="3582" max="3582" width="11.6640625" style="83" bestFit="1" customWidth="1"/>
    <col min="3583" max="3585" width="0" style="83" hidden="1" customWidth="1"/>
    <col min="3586" max="3586" width="11.6640625" style="83" bestFit="1" customWidth="1"/>
    <col min="3587" max="3587" width="14.1640625" style="83" bestFit="1" customWidth="1"/>
    <col min="3588" max="3588" width="10.33203125" style="83"/>
    <col min="3589" max="3589" width="11.6640625" style="83" bestFit="1" customWidth="1"/>
    <col min="3590" max="3826" width="10.33203125" style="83"/>
    <col min="3827" max="3827" width="0.5" style="83" customWidth="1"/>
    <col min="3828" max="3828" width="7" style="83" customWidth="1"/>
    <col min="3829" max="3829" width="77.1640625" style="83" customWidth="1"/>
    <col min="3830" max="3830" width="20.1640625" style="83" customWidth="1"/>
    <col min="3831" max="3831" width="13" style="83" customWidth="1"/>
    <col min="3832" max="3837" width="0" style="83" hidden="1" customWidth="1"/>
    <col min="3838" max="3838" width="11.6640625" style="83" bestFit="1" customWidth="1"/>
    <col min="3839" max="3841" width="0" style="83" hidden="1" customWidth="1"/>
    <col min="3842" max="3842" width="11.6640625" style="83" bestFit="1" customWidth="1"/>
    <col min="3843" max="3843" width="14.1640625" style="83" bestFit="1" customWidth="1"/>
    <col min="3844" max="3844" width="10.33203125" style="83"/>
    <col min="3845" max="3845" width="11.6640625" style="83" bestFit="1" customWidth="1"/>
    <col min="3846" max="4082" width="10.33203125" style="83"/>
    <col min="4083" max="4083" width="0.5" style="83" customWidth="1"/>
    <col min="4084" max="4084" width="7" style="83" customWidth="1"/>
    <col min="4085" max="4085" width="77.1640625" style="83" customWidth="1"/>
    <col min="4086" max="4086" width="20.1640625" style="83" customWidth="1"/>
    <col min="4087" max="4087" width="13" style="83" customWidth="1"/>
    <col min="4088" max="4093" width="0" style="83" hidden="1" customWidth="1"/>
    <col min="4094" max="4094" width="11.6640625" style="83" bestFit="1" customWidth="1"/>
    <col min="4095" max="4097" width="0" style="83" hidden="1" customWidth="1"/>
    <col min="4098" max="4098" width="11.6640625" style="83" bestFit="1" customWidth="1"/>
    <col min="4099" max="4099" width="14.1640625" style="83" bestFit="1" customWidth="1"/>
    <col min="4100" max="4100" width="10.33203125" style="83"/>
    <col min="4101" max="4101" width="11.6640625" style="83" bestFit="1" customWidth="1"/>
    <col min="4102" max="4338" width="10.33203125" style="83"/>
    <col min="4339" max="4339" width="0.5" style="83" customWidth="1"/>
    <col min="4340" max="4340" width="7" style="83" customWidth="1"/>
    <col min="4341" max="4341" width="77.1640625" style="83" customWidth="1"/>
    <col min="4342" max="4342" width="20.1640625" style="83" customWidth="1"/>
    <col min="4343" max="4343" width="13" style="83" customWidth="1"/>
    <col min="4344" max="4349" width="0" style="83" hidden="1" customWidth="1"/>
    <col min="4350" max="4350" width="11.6640625" style="83" bestFit="1" customWidth="1"/>
    <col min="4351" max="4353" width="0" style="83" hidden="1" customWidth="1"/>
    <col min="4354" max="4354" width="11.6640625" style="83" bestFit="1" customWidth="1"/>
    <col min="4355" max="4355" width="14.1640625" style="83" bestFit="1" customWidth="1"/>
    <col min="4356" max="4356" width="10.33203125" style="83"/>
    <col min="4357" max="4357" width="11.6640625" style="83" bestFit="1" customWidth="1"/>
    <col min="4358" max="4594" width="10.33203125" style="83"/>
    <col min="4595" max="4595" width="0.5" style="83" customWidth="1"/>
    <col min="4596" max="4596" width="7" style="83" customWidth="1"/>
    <col min="4597" max="4597" width="77.1640625" style="83" customWidth="1"/>
    <col min="4598" max="4598" width="20.1640625" style="83" customWidth="1"/>
    <col min="4599" max="4599" width="13" style="83" customWidth="1"/>
    <col min="4600" max="4605" width="0" style="83" hidden="1" customWidth="1"/>
    <col min="4606" max="4606" width="11.6640625" style="83" bestFit="1" customWidth="1"/>
    <col min="4607" max="4609" width="0" style="83" hidden="1" customWidth="1"/>
    <col min="4610" max="4610" width="11.6640625" style="83" bestFit="1" customWidth="1"/>
    <col min="4611" max="4611" width="14.1640625" style="83" bestFit="1" customWidth="1"/>
    <col min="4612" max="4612" width="10.33203125" style="83"/>
    <col min="4613" max="4613" width="11.6640625" style="83" bestFit="1" customWidth="1"/>
    <col min="4614" max="4850" width="10.33203125" style="83"/>
    <col min="4851" max="4851" width="0.5" style="83" customWidth="1"/>
    <col min="4852" max="4852" width="7" style="83" customWidth="1"/>
    <col min="4853" max="4853" width="77.1640625" style="83" customWidth="1"/>
    <col min="4854" max="4854" width="20.1640625" style="83" customWidth="1"/>
    <col min="4855" max="4855" width="13" style="83" customWidth="1"/>
    <col min="4856" max="4861" width="0" style="83" hidden="1" customWidth="1"/>
    <col min="4862" max="4862" width="11.6640625" style="83" bestFit="1" customWidth="1"/>
    <col min="4863" max="4865" width="0" style="83" hidden="1" customWidth="1"/>
    <col min="4866" max="4866" width="11.6640625" style="83" bestFit="1" customWidth="1"/>
    <col min="4867" max="4867" width="14.1640625" style="83" bestFit="1" customWidth="1"/>
    <col min="4868" max="4868" width="10.33203125" style="83"/>
    <col min="4869" max="4869" width="11.6640625" style="83" bestFit="1" customWidth="1"/>
    <col min="4870" max="5106" width="10.33203125" style="83"/>
    <col min="5107" max="5107" width="0.5" style="83" customWidth="1"/>
    <col min="5108" max="5108" width="7" style="83" customWidth="1"/>
    <col min="5109" max="5109" width="77.1640625" style="83" customWidth="1"/>
    <col min="5110" max="5110" width="20.1640625" style="83" customWidth="1"/>
    <col min="5111" max="5111" width="13" style="83" customWidth="1"/>
    <col min="5112" max="5117" width="0" style="83" hidden="1" customWidth="1"/>
    <col min="5118" max="5118" width="11.6640625" style="83" bestFit="1" customWidth="1"/>
    <col min="5119" max="5121" width="0" style="83" hidden="1" customWidth="1"/>
    <col min="5122" max="5122" width="11.6640625" style="83" bestFit="1" customWidth="1"/>
    <col min="5123" max="5123" width="14.1640625" style="83" bestFit="1" customWidth="1"/>
    <col min="5124" max="5124" width="10.33203125" style="83"/>
    <col min="5125" max="5125" width="11.6640625" style="83" bestFit="1" customWidth="1"/>
    <col min="5126" max="5362" width="10.33203125" style="83"/>
    <col min="5363" max="5363" width="0.5" style="83" customWidth="1"/>
    <col min="5364" max="5364" width="7" style="83" customWidth="1"/>
    <col min="5365" max="5365" width="77.1640625" style="83" customWidth="1"/>
    <col min="5366" max="5366" width="20.1640625" style="83" customWidth="1"/>
    <col min="5367" max="5367" width="13" style="83" customWidth="1"/>
    <col min="5368" max="5373" width="0" style="83" hidden="1" customWidth="1"/>
    <col min="5374" max="5374" width="11.6640625" style="83" bestFit="1" customWidth="1"/>
    <col min="5375" max="5377" width="0" style="83" hidden="1" customWidth="1"/>
    <col min="5378" max="5378" width="11.6640625" style="83" bestFit="1" customWidth="1"/>
    <col min="5379" max="5379" width="14.1640625" style="83" bestFit="1" customWidth="1"/>
    <col min="5380" max="5380" width="10.33203125" style="83"/>
    <col min="5381" max="5381" width="11.6640625" style="83" bestFit="1" customWidth="1"/>
    <col min="5382" max="5618" width="10.33203125" style="83"/>
    <col min="5619" max="5619" width="0.5" style="83" customWidth="1"/>
    <col min="5620" max="5620" width="7" style="83" customWidth="1"/>
    <col min="5621" max="5621" width="77.1640625" style="83" customWidth="1"/>
    <col min="5622" max="5622" width="20.1640625" style="83" customWidth="1"/>
    <col min="5623" max="5623" width="13" style="83" customWidth="1"/>
    <col min="5624" max="5629" width="0" style="83" hidden="1" customWidth="1"/>
    <col min="5630" max="5630" width="11.6640625" style="83" bestFit="1" customWidth="1"/>
    <col min="5631" max="5633" width="0" style="83" hidden="1" customWidth="1"/>
    <col min="5634" max="5634" width="11.6640625" style="83" bestFit="1" customWidth="1"/>
    <col min="5635" max="5635" width="14.1640625" style="83" bestFit="1" customWidth="1"/>
    <col min="5636" max="5636" width="10.33203125" style="83"/>
    <col min="5637" max="5637" width="11.6640625" style="83" bestFit="1" customWidth="1"/>
    <col min="5638" max="5874" width="10.33203125" style="83"/>
    <col min="5875" max="5875" width="0.5" style="83" customWidth="1"/>
    <col min="5876" max="5876" width="7" style="83" customWidth="1"/>
    <col min="5877" max="5877" width="77.1640625" style="83" customWidth="1"/>
    <col min="5878" max="5878" width="20.1640625" style="83" customWidth="1"/>
    <col min="5879" max="5879" width="13" style="83" customWidth="1"/>
    <col min="5880" max="5885" width="0" style="83" hidden="1" customWidth="1"/>
    <col min="5886" max="5886" width="11.6640625" style="83" bestFit="1" customWidth="1"/>
    <col min="5887" max="5889" width="0" style="83" hidden="1" customWidth="1"/>
    <col min="5890" max="5890" width="11.6640625" style="83" bestFit="1" customWidth="1"/>
    <col min="5891" max="5891" width="14.1640625" style="83" bestFit="1" customWidth="1"/>
    <col min="5892" max="5892" width="10.33203125" style="83"/>
    <col min="5893" max="5893" width="11.6640625" style="83" bestFit="1" customWidth="1"/>
    <col min="5894" max="6130" width="10.33203125" style="83"/>
    <col min="6131" max="6131" width="0.5" style="83" customWidth="1"/>
    <col min="6132" max="6132" width="7" style="83" customWidth="1"/>
    <col min="6133" max="6133" width="77.1640625" style="83" customWidth="1"/>
    <col min="6134" max="6134" width="20.1640625" style="83" customWidth="1"/>
    <col min="6135" max="6135" width="13" style="83" customWidth="1"/>
    <col min="6136" max="6141" width="0" style="83" hidden="1" customWidth="1"/>
    <col min="6142" max="6142" width="11.6640625" style="83" bestFit="1" customWidth="1"/>
    <col min="6143" max="6145" width="0" style="83" hidden="1" customWidth="1"/>
    <col min="6146" max="6146" width="11.6640625" style="83" bestFit="1" customWidth="1"/>
    <col min="6147" max="6147" width="14.1640625" style="83" bestFit="1" customWidth="1"/>
    <col min="6148" max="6148" width="10.33203125" style="83"/>
    <col min="6149" max="6149" width="11.6640625" style="83" bestFit="1" customWidth="1"/>
    <col min="6150" max="6386" width="10.33203125" style="83"/>
    <col min="6387" max="6387" width="0.5" style="83" customWidth="1"/>
    <col min="6388" max="6388" width="7" style="83" customWidth="1"/>
    <col min="6389" max="6389" width="77.1640625" style="83" customWidth="1"/>
    <col min="6390" max="6390" width="20.1640625" style="83" customWidth="1"/>
    <col min="6391" max="6391" width="13" style="83" customWidth="1"/>
    <col min="6392" max="6397" width="0" style="83" hidden="1" customWidth="1"/>
    <col min="6398" max="6398" width="11.6640625" style="83" bestFit="1" customWidth="1"/>
    <col min="6399" max="6401" width="0" style="83" hidden="1" customWidth="1"/>
    <col min="6402" max="6402" width="11.6640625" style="83" bestFit="1" customWidth="1"/>
    <col min="6403" max="6403" width="14.1640625" style="83" bestFit="1" customWidth="1"/>
    <col min="6404" max="6404" width="10.33203125" style="83"/>
    <col min="6405" max="6405" width="11.6640625" style="83" bestFit="1" customWidth="1"/>
    <col min="6406" max="6642" width="10.33203125" style="83"/>
    <col min="6643" max="6643" width="0.5" style="83" customWidth="1"/>
    <col min="6644" max="6644" width="7" style="83" customWidth="1"/>
    <col min="6645" max="6645" width="77.1640625" style="83" customWidth="1"/>
    <col min="6646" max="6646" width="20.1640625" style="83" customWidth="1"/>
    <col min="6647" max="6647" width="13" style="83" customWidth="1"/>
    <col min="6648" max="6653" width="0" style="83" hidden="1" customWidth="1"/>
    <col min="6654" max="6654" width="11.6640625" style="83" bestFit="1" customWidth="1"/>
    <col min="6655" max="6657" width="0" style="83" hidden="1" customWidth="1"/>
    <col min="6658" max="6658" width="11.6640625" style="83" bestFit="1" customWidth="1"/>
    <col min="6659" max="6659" width="14.1640625" style="83" bestFit="1" customWidth="1"/>
    <col min="6660" max="6660" width="10.33203125" style="83"/>
    <col min="6661" max="6661" width="11.6640625" style="83" bestFit="1" customWidth="1"/>
    <col min="6662" max="6898" width="10.33203125" style="83"/>
    <col min="6899" max="6899" width="0.5" style="83" customWidth="1"/>
    <col min="6900" max="6900" width="7" style="83" customWidth="1"/>
    <col min="6901" max="6901" width="77.1640625" style="83" customWidth="1"/>
    <col min="6902" max="6902" width="20.1640625" style="83" customWidth="1"/>
    <col min="6903" max="6903" width="13" style="83" customWidth="1"/>
    <col min="6904" max="6909" width="0" style="83" hidden="1" customWidth="1"/>
    <col min="6910" max="6910" width="11.6640625" style="83" bestFit="1" customWidth="1"/>
    <col min="6911" max="6913" width="0" style="83" hidden="1" customWidth="1"/>
    <col min="6914" max="6914" width="11.6640625" style="83" bestFit="1" customWidth="1"/>
    <col min="6915" max="6915" width="14.1640625" style="83" bestFit="1" customWidth="1"/>
    <col min="6916" max="6916" width="10.33203125" style="83"/>
    <col min="6917" max="6917" width="11.6640625" style="83" bestFit="1" customWidth="1"/>
    <col min="6918" max="7154" width="10.33203125" style="83"/>
    <col min="7155" max="7155" width="0.5" style="83" customWidth="1"/>
    <col min="7156" max="7156" width="7" style="83" customWidth="1"/>
    <col min="7157" max="7157" width="77.1640625" style="83" customWidth="1"/>
    <col min="7158" max="7158" width="20.1640625" style="83" customWidth="1"/>
    <col min="7159" max="7159" width="13" style="83" customWidth="1"/>
    <col min="7160" max="7165" width="0" style="83" hidden="1" customWidth="1"/>
    <col min="7166" max="7166" width="11.6640625" style="83" bestFit="1" customWidth="1"/>
    <col min="7167" max="7169" width="0" style="83" hidden="1" customWidth="1"/>
    <col min="7170" max="7170" width="11.6640625" style="83" bestFit="1" customWidth="1"/>
    <col min="7171" max="7171" width="14.1640625" style="83" bestFit="1" customWidth="1"/>
    <col min="7172" max="7172" width="10.33203125" style="83"/>
    <col min="7173" max="7173" width="11.6640625" style="83" bestFit="1" customWidth="1"/>
    <col min="7174" max="7410" width="10.33203125" style="83"/>
    <col min="7411" max="7411" width="0.5" style="83" customWidth="1"/>
    <col min="7412" max="7412" width="7" style="83" customWidth="1"/>
    <col min="7413" max="7413" width="77.1640625" style="83" customWidth="1"/>
    <col min="7414" max="7414" width="20.1640625" style="83" customWidth="1"/>
    <col min="7415" max="7415" width="13" style="83" customWidth="1"/>
    <col min="7416" max="7421" width="0" style="83" hidden="1" customWidth="1"/>
    <col min="7422" max="7422" width="11.6640625" style="83" bestFit="1" customWidth="1"/>
    <col min="7423" max="7425" width="0" style="83" hidden="1" customWidth="1"/>
    <col min="7426" max="7426" width="11.6640625" style="83" bestFit="1" customWidth="1"/>
    <col min="7427" max="7427" width="14.1640625" style="83" bestFit="1" customWidth="1"/>
    <col min="7428" max="7428" width="10.33203125" style="83"/>
    <col min="7429" max="7429" width="11.6640625" style="83" bestFit="1" customWidth="1"/>
    <col min="7430" max="7666" width="10.33203125" style="83"/>
    <col min="7667" max="7667" width="0.5" style="83" customWidth="1"/>
    <col min="7668" max="7668" width="7" style="83" customWidth="1"/>
    <col min="7669" max="7669" width="77.1640625" style="83" customWidth="1"/>
    <col min="7670" max="7670" width="20.1640625" style="83" customWidth="1"/>
    <col min="7671" max="7671" width="13" style="83" customWidth="1"/>
    <col min="7672" max="7677" width="0" style="83" hidden="1" customWidth="1"/>
    <col min="7678" max="7678" width="11.6640625" style="83" bestFit="1" customWidth="1"/>
    <col min="7679" max="7681" width="0" style="83" hidden="1" customWidth="1"/>
    <col min="7682" max="7682" width="11.6640625" style="83" bestFit="1" customWidth="1"/>
    <col min="7683" max="7683" width="14.1640625" style="83" bestFit="1" customWidth="1"/>
    <col min="7684" max="7684" width="10.33203125" style="83"/>
    <col min="7685" max="7685" width="11.6640625" style="83" bestFit="1" customWidth="1"/>
    <col min="7686" max="7922" width="10.33203125" style="83"/>
    <col min="7923" max="7923" width="0.5" style="83" customWidth="1"/>
    <col min="7924" max="7924" width="7" style="83" customWidth="1"/>
    <col min="7925" max="7925" width="77.1640625" style="83" customWidth="1"/>
    <col min="7926" max="7926" width="20.1640625" style="83" customWidth="1"/>
    <col min="7927" max="7927" width="13" style="83" customWidth="1"/>
    <col min="7928" max="7933" width="0" style="83" hidden="1" customWidth="1"/>
    <col min="7934" max="7934" width="11.6640625" style="83" bestFit="1" customWidth="1"/>
    <col min="7935" max="7937" width="0" style="83" hidden="1" customWidth="1"/>
    <col min="7938" max="7938" width="11.6640625" style="83" bestFit="1" customWidth="1"/>
    <col min="7939" max="7939" width="14.1640625" style="83" bestFit="1" customWidth="1"/>
    <col min="7940" max="7940" width="10.33203125" style="83"/>
    <col min="7941" max="7941" width="11.6640625" style="83" bestFit="1" customWidth="1"/>
    <col min="7942" max="8178" width="10.33203125" style="83"/>
    <col min="8179" max="8179" width="0.5" style="83" customWidth="1"/>
    <col min="8180" max="8180" width="7" style="83" customWidth="1"/>
    <col min="8181" max="8181" width="77.1640625" style="83" customWidth="1"/>
    <col min="8182" max="8182" width="20.1640625" style="83" customWidth="1"/>
    <col min="8183" max="8183" width="13" style="83" customWidth="1"/>
    <col min="8184" max="8189" width="0" style="83" hidden="1" customWidth="1"/>
    <col min="8190" max="8190" width="11.6640625" style="83" bestFit="1" customWidth="1"/>
    <col min="8191" max="8193" width="0" style="83" hidden="1" customWidth="1"/>
    <col min="8194" max="8194" width="11.6640625" style="83" bestFit="1" customWidth="1"/>
    <col min="8195" max="8195" width="14.1640625" style="83" bestFit="1" customWidth="1"/>
    <col min="8196" max="8196" width="10.33203125" style="83"/>
    <col min="8197" max="8197" width="11.6640625" style="83" bestFit="1" customWidth="1"/>
    <col min="8198" max="8434" width="10.33203125" style="83"/>
    <col min="8435" max="8435" width="0.5" style="83" customWidth="1"/>
    <col min="8436" max="8436" width="7" style="83" customWidth="1"/>
    <col min="8437" max="8437" width="77.1640625" style="83" customWidth="1"/>
    <col min="8438" max="8438" width="20.1640625" style="83" customWidth="1"/>
    <col min="8439" max="8439" width="13" style="83" customWidth="1"/>
    <col min="8440" max="8445" width="0" style="83" hidden="1" customWidth="1"/>
    <col min="8446" max="8446" width="11.6640625" style="83" bestFit="1" customWidth="1"/>
    <col min="8447" max="8449" width="0" style="83" hidden="1" customWidth="1"/>
    <col min="8450" max="8450" width="11.6640625" style="83" bestFit="1" customWidth="1"/>
    <col min="8451" max="8451" width="14.1640625" style="83" bestFit="1" customWidth="1"/>
    <col min="8452" max="8452" width="10.33203125" style="83"/>
    <col min="8453" max="8453" width="11.6640625" style="83" bestFit="1" customWidth="1"/>
    <col min="8454" max="8690" width="10.33203125" style="83"/>
    <col min="8691" max="8691" width="0.5" style="83" customWidth="1"/>
    <col min="8692" max="8692" width="7" style="83" customWidth="1"/>
    <col min="8693" max="8693" width="77.1640625" style="83" customWidth="1"/>
    <col min="8694" max="8694" width="20.1640625" style="83" customWidth="1"/>
    <col min="8695" max="8695" width="13" style="83" customWidth="1"/>
    <col min="8696" max="8701" width="0" style="83" hidden="1" customWidth="1"/>
    <col min="8702" max="8702" width="11.6640625" style="83" bestFit="1" customWidth="1"/>
    <col min="8703" max="8705" width="0" style="83" hidden="1" customWidth="1"/>
    <col min="8706" max="8706" width="11.6640625" style="83" bestFit="1" customWidth="1"/>
    <col min="8707" max="8707" width="14.1640625" style="83" bestFit="1" customWidth="1"/>
    <col min="8708" max="8708" width="10.33203125" style="83"/>
    <col min="8709" max="8709" width="11.6640625" style="83" bestFit="1" customWidth="1"/>
    <col min="8710" max="8946" width="10.33203125" style="83"/>
    <col min="8947" max="8947" width="0.5" style="83" customWidth="1"/>
    <col min="8948" max="8948" width="7" style="83" customWidth="1"/>
    <col min="8949" max="8949" width="77.1640625" style="83" customWidth="1"/>
    <col min="8950" max="8950" width="20.1640625" style="83" customWidth="1"/>
    <col min="8951" max="8951" width="13" style="83" customWidth="1"/>
    <col min="8952" max="8957" width="0" style="83" hidden="1" customWidth="1"/>
    <col min="8958" max="8958" width="11.6640625" style="83" bestFit="1" customWidth="1"/>
    <col min="8959" max="8961" width="0" style="83" hidden="1" customWidth="1"/>
    <col min="8962" max="8962" width="11.6640625" style="83" bestFit="1" customWidth="1"/>
    <col min="8963" max="8963" width="14.1640625" style="83" bestFit="1" customWidth="1"/>
    <col min="8964" max="8964" width="10.33203125" style="83"/>
    <col min="8965" max="8965" width="11.6640625" style="83" bestFit="1" customWidth="1"/>
    <col min="8966" max="9202" width="10.33203125" style="83"/>
    <col min="9203" max="9203" width="0.5" style="83" customWidth="1"/>
    <col min="9204" max="9204" width="7" style="83" customWidth="1"/>
    <col min="9205" max="9205" width="77.1640625" style="83" customWidth="1"/>
    <col min="9206" max="9206" width="20.1640625" style="83" customWidth="1"/>
    <col min="9207" max="9207" width="13" style="83" customWidth="1"/>
    <col min="9208" max="9213" width="0" style="83" hidden="1" customWidth="1"/>
    <col min="9214" max="9214" width="11.6640625" style="83" bestFit="1" customWidth="1"/>
    <col min="9215" max="9217" width="0" style="83" hidden="1" customWidth="1"/>
    <col min="9218" max="9218" width="11.6640625" style="83" bestFit="1" customWidth="1"/>
    <col min="9219" max="9219" width="14.1640625" style="83" bestFit="1" customWidth="1"/>
    <col min="9220" max="9220" width="10.33203125" style="83"/>
    <col min="9221" max="9221" width="11.6640625" style="83" bestFit="1" customWidth="1"/>
    <col min="9222" max="9458" width="10.33203125" style="83"/>
    <col min="9459" max="9459" width="0.5" style="83" customWidth="1"/>
    <col min="9460" max="9460" width="7" style="83" customWidth="1"/>
    <col min="9461" max="9461" width="77.1640625" style="83" customWidth="1"/>
    <col min="9462" max="9462" width="20.1640625" style="83" customWidth="1"/>
    <col min="9463" max="9463" width="13" style="83" customWidth="1"/>
    <col min="9464" max="9469" width="0" style="83" hidden="1" customWidth="1"/>
    <col min="9470" max="9470" width="11.6640625" style="83" bestFit="1" customWidth="1"/>
    <col min="9471" max="9473" width="0" style="83" hidden="1" customWidth="1"/>
    <col min="9474" max="9474" width="11.6640625" style="83" bestFit="1" customWidth="1"/>
    <col min="9475" max="9475" width="14.1640625" style="83" bestFit="1" customWidth="1"/>
    <col min="9476" max="9476" width="10.33203125" style="83"/>
    <col min="9477" max="9477" width="11.6640625" style="83" bestFit="1" customWidth="1"/>
    <col min="9478" max="9714" width="10.33203125" style="83"/>
    <col min="9715" max="9715" width="0.5" style="83" customWidth="1"/>
    <col min="9716" max="9716" width="7" style="83" customWidth="1"/>
    <col min="9717" max="9717" width="77.1640625" style="83" customWidth="1"/>
    <col min="9718" max="9718" width="20.1640625" style="83" customWidth="1"/>
    <col min="9719" max="9719" width="13" style="83" customWidth="1"/>
    <col min="9720" max="9725" width="0" style="83" hidden="1" customWidth="1"/>
    <col min="9726" max="9726" width="11.6640625" style="83" bestFit="1" customWidth="1"/>
    <col min="9727" max="9729" width="0" style="83" hidden="1" customWidth="1"/>
    <col min="9730" max="9730" width="11.6640625" style="83" bestFit="1" customWidth="1"/>
    <col min="9731" max="9731" width="14.1640625" style="83" bestFit="1" customWidth="1"/>
    <col min="9732" max="9732" width="10.33203125" style="83"/>
    <col min="9733" max="9733" width="11.6640625" style="83" bestFit="1" customWidth="1"/>
    <col min="9734" max="9970" width="10.33203125" style="83"/>
    <col min="9971" max="9971" width="0.5" style="83" customWidth="1"/>
    <col min="9972" max="9972" width="7" style="83" customWidth="1"/>
    <col min="9973" max="9973" width="77.1640625" style="83" customWidth="1"/>
    <col min="9974" max="9974" width="20.1640625" style="83" customWidth="1"/>
    <col min="9975" max="9975" width="13" style="83" customWidth="1"/>
    <col min="9976" max="9981" width="0" style="83" hidden="1" customWidth="1"/>
    <col min="9982" max="9982" width="11.6640625" style="83" bestFit="1" customWidth="1"/>
    <col min="9983" max="9985" width="0" style="83" hidden="1" customWidth="1"/>
    <col min="9986" max="9986" width="11.6640625" style="83" bestFit="1" customWidth="1"/>
    <col min="9987" max="9987" width="14.1640625" style="83" bestFit="1" customWidth="1"/>
    <col min="9988" max="9988" width="10.33203125" style="83"/>
    <col min="9989" max="9989" width="11.6640625" style="83" bestFit="1" customWidth="1"/>
    <col min="9990" max="10226" width="10.33203125" style="83"/>
    <col min="10227" max="10227" width="0.5" style="83" customWidth="1"/>
    <col min="10228" max="10228" width="7" style="83" customWidth="1"/>
    <col min="10229" max="10229" width="77.1640625" style="83" customWidth="1"/>
    <col min="10230" max="10230" width="20.1640625" style="83" customWidth="1"/>
    <col min="10231" max="10231" width="13" style="83" customWidth="1"/>
    <col min="10232" max="10237" width="0" style="83" hidden="1" customWidth="1"/>
    <col min="10238" max="10238" width="11.6640625" style="83" bestFit="1" customWidth="1"/>
    <col min="10239" max="10241" width="0" style="83" hidden="1" customWidth="1"/>
    <col min="10242" max="10242" width="11.6640625" style="83" bestFit="1" customWidth="1"/>
    <col min="10243" max="10243" width="14.1640625" style="83" bestFit="1" customWidth="1"/>
    <col min="10244" max="10244" width="10.33203125" style="83"/>
    <col min="10245" max="10245" width="11.6640625" style="83" bestFit="1" customWidth="1"/>
    <col min="10246" max="10482" width="10.33203125" style="83"/>
    <col min="10483" max="10483" width="0.5" style="83" customWidth="1"/>
    <col min="10484" max="10484" width="7" style="83" customWidth="1"/>
    <col min="10485" max="10485" width="77.1640625" style="83" customWidth="1"/>
    <col min="10486" max="10486" width="20.1640625" style="83" customWidth="1"/>
    <col min="10487" max="10487" width="13" style="83" customWidth="1"/>
    <col min="10488" max="10493" width="0" style="83" hidden="1" customWidth="1"/>
    <col min="10494" max="10494" width="11.6640625" style="83" bestFit="1" customWidth="1"/>
    <col min="10495" max="10497" width="0" style="83" hidden="1" customWidth="1"/>
    <col min="10498" max="10498" width="11.6640625" style="83" bestFit="1" customWidth="1"/>
    <col min="10499" max="10499" width="14.1640625" style="83" bestFit="1" customWidth="1"/>
    <col min="10500" max="10500" width="10.33203125" style="83"/>
    <col min="10501" max="10501" width="11.6640625" style="83" bestFit="1" customWidth="1"/>
    <col min="10502" max="10738" width="10.33203125" style="83"/>
    <col min="10739" max="10739" width="0.5" style="83" customWidth="1"/>
    <col min="10740" max="10740" width="7" style="83" customWidth="1"/>
    <col min="10741" max="10741" width="77.1640625" style="83" customWidth="1"/>
    <col min="10742" max="10742" width="20.1640625" style="83" customWidth="1"/>
    <col min="10743" max="10743" width="13" style="83" customWidth="1"/>
    <col min="10744" max="10749" width="0" style="83" hidden="1" customWidth="1"/>
    <col min="10750" max="10750" width="11.6640625" style="83" bestFit="1" customWidth="1"/>
    <col min="10751" max="10753" width="0" style="83" hidden="1" customWidth="1"/>
    <col min="10754" max="10754" width="11.6640625" style="83" bestFit="1" customWidth="1"/>
    <col min="10755" max="10755" width="14.1640625" style="83" bestFit="1" customWidth="1"/>
    <col min="10756" max="10756" width="10.33203125" style="83"/>
    <col min="10757" max="10757" width="11.6640625" style="83" bestFit="1" customWidth="1"/>
    <col min="10758" max="10994" width="10.33203125" style="83"/>
    <col min="10995" max="10995" width="0.5" style="83" customWidth="1"/>
    <col min="10996" max="10996" width="7" style="83" customWidth="1"/>
    <col min="10997" max="10997" width="77.1640625" style="83" customWidth="1"/>
    <col min="10998" max="10998" width="20.1640625" style="83" customWidth="1"/>
    <col min="10999" max="10999" width="13" style="83" customWidth="1"/>
    <col min="11000" max="11005" width="0" style="83" hidden="1" customWidth="1"/>
    <col min="11006" max="11006" width="11.6640625" style="83" bestFit="1" customWidth="1"/>
    <col min="11007" max="11009" width="0" style="83" hidden="1" customWidth="1"/>
    <col min="11010" max="11010" width="11.6640625" style="83" bestFit="1" customWidth="1"/>
    <col min="11011" max="11011" width="14.1640625" style="83" bestFit="1" customWidth="1"/>
    <col min="11012" max="11012" width="10.33203125" style="83"/>
    <col min="11013" max="11013" width="11.6640625" style="83" bestFit="1" customWidth="1"/>
    <col min="11014" max="11250" width="10.33203125" style="83"/>
    <col min="11251" max="11251" width="0.5" style="83" customWidth="1"/>
    <col min="11252" max="11252" width="7" style="83" customWidth="1"/>
    <col min="11253" max="11253" width="77.1640625" style="83" customWidth="1"/>
    <col min="11254" max="11254" width="20.1640625" style="83" customWidth="1"/>
    <col min="11255" max="11255" width="13" style="83" customWidth="1"/>
    <col min="11256" max="11261" width="0" style="83" hidden="1" customWidth="1"/>
    <col min="11262" max="11262" width="11.6640625" style="83" bestFit="1" customWidth="1"/>
    <col min="11263" max="11265" width="0" style="83" hidden="1" customWidth="1"/>
    <col min="11266" max="11266" width="11.6640625" style="83" bestFit="1" customWidth="1"/>
    <col min="11267" max="11267" width="14.1640625" style="83" bestFit="1" customWidth="1"/>
    <col min="11268" max="11268" width="10.33203125" style="83"/>
    <col min="11269" max="11269" width="11.6640625" style="83" bestFit="1" customWidth="1"/>
    <col min="11270" max="11506" width="10.33203125" style="83"/>
    <col min="11507" max="11507" width="0.5" style="83" customWidth="1"/>
    <col min="11508" max="11508" width="7" style="83" customWidth="1"/>
    <col min="11509" max="11509" width="77.1640625" style="83" customWidth="1"/>
    <col min="11510" max="11510" width="20.1640625" style="83" customWidth="1"/>
    <col min="11511" max="11511" width="13" style="83" customWidth="1"/>
    <col min="11512" max="11517" width="0" style="83" hidden="1" customWidth="1"/>
    <col min="11518" max="11518" width="11.6640625" style="83" bestFit="1" customWidth="1"/>
    <col min="11519" max="11521" width="0" style="83" hidden="1" customWidth="1"/>
    <col min="11522" max="11522" width="11.6640625" style="83" bestFit="1" customWidth="1"/>
    <col min="11523" max="11523" width="14.1640625" style="83" bestFit="1" customWidth="1"/>
    <col min="11524" max="11524" width="10.33203125" style="83"/>
    <col min="11525" max="11525" width="11.6640625" style="83" bestFit="1" customWidth="1"/>
    <col min="11526" max="11762" width="10.33203125" style="83"/>
    <col min="11763" max="11763" width="0.5" style="83" customWidth="1"/>
    <col min="11764" max="11764" width="7" style="83" customWidth="1"/>
    <col min="11765" max="11765" width="77.1640625" style="83" customWidth="1"/>
    <col min="11766" max="11766" width="20.1640625" style="83" customWidth="1"/>
    <col min="11767" max="11767" width="13" style="83" customWidth="1"/>
    <col min="11768" max="11773" width="0" style="83" hidden="1" customWidth="1"/>
    <col min="11774" max="11774" width="11.6640625" style="83" bestFit="1" customWidth="1"/>
    <col min="11775" max="11777" width="0" style="83" hidden="1" customWidth="1"/>
    <col min="11778" max="11778" width="11.6640625" style="83" bestFit="1" customWidth="1"/>
    <col min="11779" max="11779" width="14.1640625" style="83" bestFit="1" customWidth="1"/>
    <col min="11780" max="11780" width="10.33203125" style="83"/>
    <col min="11781" max="11781" width="11.6640625" style="83" bestFit="1" customWidth="1"/>
    <col min="11782" max="12018" width="10.33203125" style="83"/>
    <col min="12019" max="12019" width="0.5" style="83" customWidth="1"/>
    <col min="12020" max="12020" width="7" style="83" customWidth="1"/>
    <col min="12021" max="12021" width="77.1640625" style="83" customWidth="1"/>
    <col min="12022" max="12022" width="20.1640625" style="83" customWidth="1"/>
    <col min="12023" max="12023" width="13" style="83" customWidth="1"/>
    <col min="12024" max="12029" width="0" style="83" hidden="1" customWidth="1"/>
    <col min="12030" max="12030" width="11.6640625" style="83" bestFit="1" customWidth="1"/>
    <col min="12031" max="12033" width="0" style="83" hidden="1" customWidth="1"/>
    <col min="12034" max="12034" width="11.6640625" style="83" bestFit="1" customWidth="1"/>
    <col min="12035" max="12035" width="14.1640625" style="83" bestFit="1" customWidth="1"/>
    <col min="12036" max="12036" width="10.33203125" style="83"/>
    <col min="12037" max="12037" width="11.6640625" style="83" bestFit="1" customWidth="1"/>
    <col min="12038" max="12274" width="10.33203125" style="83"/>
    <col min="12275" max="12275" width="0.5" style="83" customWidth="1"/>
    <col min="12276" max="12276" width="7" style="83" customWidth="1"/>
    <col min="12277" max="12277" width="77.1640625" style="83" customWidth="1"/>
    <col min="12278" max="12278" width="20.1640625" style="83" customWidth="1"/>
    <col min="12279" max="12279" width="13" style="83" customWidth="1"/>
    <col min="12280" max="12285" width="0" style="83" hidden="1" customWidth="1"/>
    <col min="12286" max="12286" width="11.6640625" style="83" bestFit="1" customWidth="1"/>
    <col min="12287" max="12289" width="0" style="83" hidden="1" customWidth="1"/>
    <col min="12290" max="12290" width="11.6640625" style="83" bestFit="1" customWidth="1"/>
    <col min="12291" max="12291" width="14.1640625" style="83" bestFit="1" customWidth="1"/>
    <col min="12292" max="12292" width="10.33203125" style="83"/>
    <col min="12293" max="12293" width="11.6640625" style="83" bestFit="1" customWidth="1"/>
    <col min="12294" max="12530" width="10.33203125" style="83"/>
    <col min="12531" max="12531" width="0.5" style="83" customWidth="1"/>
    <col min="12532" max="12532" width="7" style="83" customWidth="1"/>
    <col min="12533" max="12533" width="77.1640625" style="83" customWidth="1"/>
    <col min="12534" max="12534" width="20.1640625" style="83" customWidth="1"/>
    <col min="12535" max="12535" width="13" style="83" customWidth="1"/>
    <col min="12536" max="12541" width="0" style="83" hidden="1" customWidth="1"/>
    <col min="12542" max="12542" width="11.6640625" style="83" bestFit="1" customWidth="1"/>
    <col min="12543" max="12545" width="0" style="83" hidden="1" customWidth="1"/>
    <col min="12546" max="12546" width="11.6640625" style="83" bestFit="1" customWidth="1"/>
    <col min="12547" max="12547" width="14.1640625" style="83" bestFit="1" customWidth="1"/>
    <col min="12548" max="12548" width="10.33203125" style="83"/>
    <col min="12549" max="12549" width="11.6640625" style="83" bestFit="1" customWidth="1"/>
    <col min="12550" max="12786" width="10.33203125" style="83"/>
    <col min="12787" max="12787" width="0.5" style="83" customWidth="1"/>
    <col min="12788" max="12788" width="7" style="83" customWidth="1"/>
    <col min="12789" max="12789" width="77.1640625" style="83" customWidth="1"/>
    <col min="12790" max="12790" width="20.1640625" style="83" customWidth="1"/>
    <col min="12791" max="12791" width="13" style="83" customWidth="1"/>
    <col min="12792" max="12797" width="0" style="83" hidden="1" customWidth="1"/>
    <col min="12798" max="12798" width="11.6640625" style="83" bestFit="1" customWidth="1"/>
    <col min="12799" max="12801" width="0" style="83" hidden="1" customWidth="1"/>
    <col min="12802" max="12802" width="11.6640625" style="83" bestFit="1" customWidth="1"/>
    <col min="12803" max="12803" width="14.1640625" style="83" bestFit="1" customWidth="1"/>
    <col min="12804" max="12804" width="10.33203125" style="83"/>
    <col min="12805" max="12805" width="11.6640625" style="83" bestFit="1" customWidth="1"/>
    <col min="12806" max="13042" width="10.33203125" style="83"/>
    <col min="13043" max="13043" width="0.5" style="83" customWidth="1"/>
    <col min="13044" max="13044" width="7" style="83" customWidth="1"/>
    <col min="13045" max="13045" width="77.1640625" style="83" customWidth="1"/>
    <col min="13046" max="13046" width="20.1640625" style="83" customWidth="1"/>
    <col min="13047" max="13047" width="13" style="83" customWidth="1"/>
    <col min="13048" max="13053" width="0" style="83" hidden="1" customWidth="1"/>
    <col min="13054" max="13054" width="11.6640625" style="83" bestFit="1" customWidth="1"/>
    <col min="13055" max="13057" width="0" style="83" hidden="1" customWidth="1"/>
    <col min="13058" max="13058" width="11.6640625" style="83" bestFit="1" customWidth="1"/>
    <col min="13059" max="13059" width="14.1640625" style="83" bestFit="1" customWidth="1"/>
    <col min="13060" max="13060" width="10.33203125" style="83"/>
    <col min="13061" max="13061" width="11.6640625" style="83" bestFit="1" customWidth="1"/>
    <col min="13062" max="13298" width="10.33203125" style="83"/>
    <col min="13299" max="13299" width="0.5" style="83" customWidth="1"/>
    <col min="13300" max="13300" width="7" style="83" customWidth="1"/>
    <col min="13301" max="13301" width="77.1640625" style="83" customWidth="1"/>
    <col min="13302" max="13302" width="20.1640625" style="83" customWidth="1"/>
    <col min="13303" max="13303" width="13" style="83" customWidth="1"/>
    <col min="13304" max="13309" width="0" style="83" hidden="1" customWidth="1"/>
    <col min="13310" max="13310" width="11.6640625" style="83" bestFit="1" customWidth="1"/>
    <col min="13311" max="13313" width="0" style="83" hidden="1" customWidth="1"/>
    <col min="13314" max="13314" width="11.6640625" style="83" bestFit="1" customWidth="1"/>
    <col min="13315" max="13315" width="14.1640625" style="83" bestFit="1" customWidth="1"/>
    <col min="13316" max="13316" width="10.33203125" style="83"/>
    <col min="13317" max="13317" width="11.6640625" style="83" bestFit="1" customWidth="1"/>
    <col min="13318" max="13554" width="10.33203125" style="83"/>
    <col min="13555" max="13555" width="0.5" style="83" customWidth="1"/>
    <col min="13556" max="13556" width="7" style="83" customWidth="1"/>
    <col min="13557" max="13557" width="77.1640625" style="83" customWidth="1"/>
    <col min="13558" max="13558" width="20.1640625" style="83" customWidth="1"/>
    <col min="13559" max="13559" width="13" style="83" customWidth="1"/>
    <col min="13560" max="13565" width="0" style="83" hidden="1" customWidth="1"/>
    <col min="13566" max="13566" width="11.6640625" style="83" bestFit="1" customWidth="1"/>
    <col min="13567" max="13569" width="0" style="83" hidden="1" customWidth="1"/>
    <col min="13570" max="13570" width="11.6640625" style="83" bestFit="1" customWidth="1"/>
    <col min="13571" max="13571" width="14.1640625" style="83" bestFit="1" customWidth="1"/>
    <col min="13572" max="13572" width="10.33203125" style="83"/>
    <col min="13573" max="13573" width="11.6640625" style="83" bestFit="1" customWidth="1"/>
    <col min="13574" max="13810" width="10.33203125" style="83"/>
    <col min="13811" max="13811" width="0.5" style="83" customWidth="1"/>
    <col min="13812" max="13812" width="7" style="83" customWidth="1"/>
    <col min="13813" max="13813" width="77.1640625" style="83" customWidth="1"/>
    <col min="13814" max="13814" width="20.1640625" style="83" customWidth="1"/>
    <col min="13815" max="13815" width="13" style="83" customWidth="1"/>
    <col min="13816" max="13821" width="0" style="83" hidden="1" customWidth="1"/>
    <col min="13822" max="13822" width="11.6640625" style="83" bestFit="1" customWidth="1"/>
    <col min="13823" max="13825" width="0" style="83" hidden="1" customWidth="1"/>
    <col min="13826" max="13826" width="11.6640625" style="83" bestFit="1" customWidth="1"/>
    <col min="13827" max="13827" width="14.1640625" style="83" bestFit="1" customWidth="1"/>
    <col min="13828" max="13828" width="10.33203125" style="83"/>
    <col min="13829" max="13829" width="11.6640625" style="83" bestFit="1" customWidth="1"/>
    <col min="13830" max="14066" width="10.33203125" style="83"/>
    <col min="14067" max="14067" width="0.5" style="83" customWidth="1"/>
    <col min="14068" max="14068" width="7" style="83" customWidth="1"/>
    <col min="14069" max="14069" width="77.1640625" style="83" customWidth="1"/>
    <col min="14070" max="14070" width="20.1640625" style="83" customWidth="1"/>
    <col min="14071" max="14071" width="13" style="83" customWidth="1"/>
    <col min="14072" max="14077" width="0" style="83" hidden="1" customWidth="1"/>
    <col min="14078" max="14078" width="11.6640625" style="83" bestFit="1" customWidth="1"/>
    <col min="14079" max="14081" width="0" style="83" hidden="1" customWidth="1"/>
    <col min="14082" max="14082" width="11.6640625" style="83" bestFit="1" customWidth="1"/>
    <col min="14083" max="14083" width="14.1640625" style="83" bestFit="1" customWidth="1"/>
    <col min="14084" max="14084" width="10.33203125" style="83"/>
    <col min="14085" max="14085" width="11.6640625" style="83" bestFit="1" customWidth="1"/>
    <col min="14086" max="14322" width="10.33203125" style="83"/>
    <col min="14323" max="14323" width="0.5" style="83" customWidth="1"/>
    <col min="14324" max="14324" width="7" style="83" customWidth="1"/>
    <col min="14325" max="14325" width="77.1640625" style="83" customWidth="1"/>
    <col min="14326" max="14326" width="20.1640625" style="83" customWidth="1"/>
    <col min="14327" max="14327" width="13" style="83" customWidth="1"/>
    <col min="14328" max="14333" width="0" style="83" hidden="1" customWidth="1"/>
    <col min="14334" max="14334" width="11.6640625" style="83" bestFit="1" customWidth="1"/>
    <col min="14335" max="14337" width="0" style="83" hidden="1" customWidth="1"/>
    <col min="14338" max="14338" width="11.6640625" style="83" bestFit="1" customWidth="1"/>
    <col min="14339" max="14339" width="14.1640625" style="83" bestFit="1" customWidth="1"/>
    <col min="14340" max="14340" width="10.33203125" style="83"/>
    <col min="14341" max="14341" width="11.6640625" style="83" bestFit="1" customWidth="1"/>
    <col min="14342" max="14578" width="10.33203125" style="83"/>
    <col min="14579" max="14579" width="0.5" style="83" customWidth="1"/>
    <col min="14580" max="14580" width="7" style="83" customWidth="1"/>
    <col min="14581" max="14581" width="77.1640625" style="83" customWidth="1"/>
    <col min="14582" max="14582" width="20.1640625" style="83" customWidth="1"/>
    <col min="14583" max="14583" width="13" style="83" customWidth="1"/>
    <col min="14584" max="14589" width="0" style="83" hidden="1" customWidth="1"/>
    <col min="14590" max="14590" width="11.6640625" style="83" bestFit="1" customWidth="1"/>
    <col min="14591" max="14593" width="0" style="83" hidden="1" customWidth="1"/>
    <col min="14594" max="14594" width="11.6640625" style="83" bestFit="1" customWidth="1"/>
    <col min="14595" max="14595" width="14.1640625" style="83" bestFit="1" customWidth="1"/>
    <col min="14596" max="14596" width="10.33203125" style="83"/>
    <col min="14597" max="14597" width="11.6640625" style="83" bestFit="1" customWidth="1"/>
    <col min="14598" max="14834" width="10.33203125" style="83"/>
    <col min="14835" max="14835" width="0.5" style="83" customWidth="1"/>
    <col min="14836" max="14836" width="7" style="83" customWidth="1"/>
    <col min="14837" max="14837" width="77.1640625" style="83" customWidth="1"/>
    <col min="14838" max="14838" width="20.1640625" style="83" customWidth="1"/>
    <col min="14839" max="14839" width="13" style="83" customWidth="1"/>
    <col min="14840" max="14845" width="0" style="83" hidden="1" customWidth="1"/>
    <col min="14846" max="14846" width="11.6640625" style="83" bestFit="1" customWidth="1"/>
    <col min="14847" max="14849" width="0" style="83" hidden="1" customWidth="1"/>
    <col min="14850" max="14850" width="11.6640625" style="83" bestFit="1" customWidth="1"/>
    <col min="14851" max="14851" width="14.1640625" style="83" bestFit="1" customWidth="1"/>
    <col min="14852" max="14852" width="10.33203125" style="83"/>
    <col min="14853" max="14853" width="11.6640625" style="83" bestFit="1" customWidth="1"/>
    <col min="14854" max="15090" width="10.33203125" style="83"/>
    <col min="15091" max="15091" width="0.5" style="83" customWidth="1"/>
    <col min="15092" max="15092" width="7" style="83" customWidth="1"/>
    <col min="15093" max="15093" width="77.1640625" style="83" customWidth="1"/>
    <col min="15094" max="15094" width="20.1640625" style="83" customWidth="1"/>
    <col min="15095" max="15095" width="13" style="83" customWidth="1"/>
    <col min="15096" max="15101" width="0" style="83" hidden="1" customWidth="1"/>
    <col min="15102" max="15102" width="11.6640625" style="83" bestFit="1" customWidth="1"/>
    <col min="15103" max="15105" width="0" style="83" hidden="1" customWidth="1"/>
    <col min="15106" max="15106" width="11.6640625" style="83" bestFit="1" customWidth="1"/>
    <col min="15107" max="15107" width="14.1640625" style="83" bestFit="1" customWidth="1"/>
    <col min="15108" max="15108" width="10.33203125" style="83"/>
    <col min="15109" max="15109" width="11.6640625" style="83" bestFit="1" customWidth="1"/>
    <col min="15110" max="15346" width="10.33203125" style="83"/>
    <col min="15347" max="15347" width="0.5" style="83" customWidth="1"/>
    <col min="15348" max="15348" width="7" style="83" customWidth="1"/>
    <col min="15349" max="15349" width="77.1640625" style="83" customWidth="1"/>
    <col min="15350" max="15350" width="20.1640625" style="83" customWidth="1"/>
    <col min="15351" max="15351" width="13" style="83" customWidth="1"/>
    <col min="15352" max="15357" width="0" style="83" hidden="1" customWidth="1"/>
    <col min="15358" max="15358" width="11.6640625" style="83" bestFit="1" customWidth="1"/>
    <col min="15359" max="15361" width="0" style="83" hidden="1" customWidth="1"/>
    <col min="15362" max="15362" width="11.6640625" style="83" bestFit="1" customWidth="1"/>
    <col min="15363" max="15363" width="14.1640625" style="83" bestFit="1" customWidth="1"/>
    <col min="15364" max="15364" width="10.33203125" style="83"/>
    <col min="15365" max="15365" width="11.6640625" style="83" bestFit="1" customWidth="1"/>
    <col min="15366" max="15602" width="10.33203125" style="83"/>
    <col min="15603" max="15603" width="0.5" style="83" customWidth="1"/>
    <col min="15604" max="15604" width="7" style="83" customWidth="1"/>
    <col min="15605" max="15605" width="77.1640625" style="83" customWidth="1"/>
    <col min="15606" max="15606" width="20.1640625" style="83" customWidth="1"/>
    <col min="15607" max="15607" width="13" style="83" customWidth="1"/>
    <col min="15608" max="15613" width="0" style="83" hidden="1" customWidth="1"/>
    <col min="15614" max="15614" width="11.6640625" style="83" bestFit="1" customWidth="1"/>
    <col min="15615" max="15617" width="0" style="83" hidden="1" customWidth="1"/>
    <col min="15618" max="15618" width="11.6640625" style="83" bestFit="1" customWidth="1"/>
    <col min="15619" max="15619" width="14.1640625" style="83" bestFit="1" customWidth="1"/>
    <col min="15620" max="15620" width="10.33203125" style="83"/>
    <col min="15621" max="15621" width="11.6640625" style="83" bestFit="1" customWidth="1"/>
    <col min="15622" max="15858" width="10.33203125" style="83"/>
    <col min="15859" max="15859" width="0.5" style="83" customWidth="1"/>
    <col min="15860" max="15860" width="7" style="83" customWidth="1"/>
    <col min="15861" max="15861" width="77.1640625" style="83" customWidth="1"/>
    <col min="15862" max="15862" width="20.1640625" style="83" customWidth="1"/>
    <col min="15863" max="15863" width="13" style="83" customWidth="1"/>
    <col min="15864" max="15869" width="0" style="83" hidden="1" customWidth="1"/>
    <col min="15870" max="15870" width="11.6640625" style="83" bestFit="1" customWidth="1"/>
    <col min="15871" max="15873" width="0" style="83" hidden="1" customWidth="1"/>
    <col min="15874" max="15874" width="11.6640625" style="83" bestFit="1" customWidth="1"/>
    <col min="15875" max="15875" width="14.1640625" style="83" bestFit="1" customWidth="1"/>
    <col min="15876" max="15876" width="10.33203125" style="83"/>
    <col min="15877" max="15877" width="11.6640625" style="83" bestFit="1" customWidth="1"/>
    <col min="15878" max="16114" width="10.33203125" style="83"/>
    <col min="16115" max="16115" width="0.5" style="83" customWidth="1"/>
    <col min="16116" max="16116" width="7" style="83" customWidth="1"/>
    <col min="16117" max="16117" width="77.1640625" style="83" customWidth="1"/>
    <col min="16118" max="16118" width="20.1640625" style="83" customWidth="1"/>
    <col min="16119" max="16119" width="13" style="83" customWidth="1"/>
    <col min="16120" max="16125" width="0" style="83" hidden="1" customWidth="1"/>
    <col min="16126" max="16126" width="11.6640625" style="83" bestFit="1" customWidth="1"/>
    <col min="16127" max="16129" width="0" style="83" hidden="1" customWidth="1"/>
    <col min="16130" max="16130" width="11.6640625" style="83" bestFit="1" customWidth="1"/>
    <col min="16131" max="16131" width="14.1640625" style="83" bestFit="1" customWidth="1"/>
    <col min="16132" max="16132" width="10.33203125" style="83"/>
    <col min="16133" max="16133" width="11.6640625" style="83" bestFit="1" customWidth="1"/>
    <col min="16134" max="16384" width="10.33203125" style="83"/>
  </cols>
  <sheetData>
    <row r="1" spans="1:5" ht="12.75" customHeight="1">
      <c r="A1" s="216" t="s">
        <v>38</v>
      </c>
      <c r="B1" s="216"/>
      <c r="C1" s="216"/>
      <c r="D1" s="216"/>
      <c r="E1" s="216"/>
    </row>
    <row r="2" spans="1:5">
      <c r="B2" s="84"/>
      <c r="C2" s="85"/>
      <c r="D2" s="84"/>
      <c r="E2" s="84"/>
    </row>
    <row r="3" spans="1:5" ht="16.5" customHeight="1">
      <c r="B3" s="86">
        <v>1</v>
      </c>
      <c r="C3" s="87" t="s">
        <v>39</v>
      </c>
      <c r="D3" s="88">
        <v>0</v>
      </c>
      <c r="E3" s="89" t="s">
        <v>41</v>
      </c>
    </row>
    <row r="4" spans="1:5" ht="16.5" customHeight="1">
      <c r="B4" s="86">
        <v>2</v>
      </c>
      <c r="C4" s="87" t="s">
        <v>40</v>
      </c>
      <c r="D4" s="88">
        <f>+РЕСУРС!H67</f>
        <v>1052053073.0830957</v>
      </c>
      <c r="E4" s="89" t="s">
        <v>41</v>
      </c>
    </row>
    <row r="5" spans="1:5" ht="16.5" customHeight="1">
      <c r="B5" s="86"/>
      <c r="C5" s="87" t="s">
        <v>61</v>
      </c>
      <c r="D5" s="90">
        <f>РЕСУРС!H69</f>
        <v>0</v>
      </c>
      <c r="E5" s="89" t="s">
        <v>41</v>
      </c>
    </row>
    <row r="6" spans="1:5" ht="16.5" customHeight="1">
      <c r="B6" s="86"/>
      <c r="C6" s="87" t="s">
        <v>42</v>
      </c>
      <c r="D6" s="88"/>
      <c r="E6" s="89" t="s">
        <v>41</v>
      </c>
    </row>
    <row r="7" spans="1:5" ht="16.5" customHeight="1">
      <c r="B7" s="86"/>
      <c r="C7" s="87" t="s">
        <v>43</v>
      </c>
      <c r="D7" s="88">
        <v>0</v>
      </c>
      <c r="E7" s="89" t="s">
        <v>41</v>
      </c>
    </row>
    <row r="8" spans="1:5" ht="16.5" customHeight="1">
      <c r="B8" s="86">
        <v>3</v>
      </c>
      <c r="C8" s="87" t="s">
        <v>44</v>
      </c>
      <c r="D8" s="88">
        <f>ROUND(D9*D10/D11*D12,0)</f>
        <v>17557733</v>
      </c>
      <c r="E8" s="89" t="s">
        <v>41</v>
      </c>
    </row>
    <row r="9" spans="1:5" ht="16.5" customHeight="1">
      <c r="B9" s="91" t="s">
        <v>3</v>
      </c>
      <c r="C9" s="87" t="s">
        <v>45</v>
      </c>
      <c r="D9" s="92">
        <f>+РЕСУРС!F15</f>
        <v>632.55246</v>
      </c>
      <c r="E9" s="89" t="s">
        <v>46</v>
      </c>
    </row>
    <row r="10" spans="1:5" s="93" customFormat="1" ht="40.5">
      <c r="B10" s="94" t="s">
        <v>4</v>
      </c>
      <c r="C10" s="95" t="s">
        <v>47</v>
      </c>
      <c r="D10" s="96">
        <f>РЕСУРС!G15/1.12*'Исходные данные'!D11</f>
        <v>4070607.75</v>
      </c>
      <c r="E10" s="97" t="s">
        <v>48</v>
      </c>
    </row>
    <row r="11" spans="1:5" s="93" customFormat="1" ht="40.5">
      <c r="B11" s="94" t="s">
        <v>5</v>
      </c>
      <c r="C11" s="95" t="s">
        <v>49</v>
      </c>
      <c r="D11" s="98">
        <v>164.25</v>
      </c>
      <c r="E11" s="97" t="s">
        <v>50</v>
      </c>
    </row>
    <row r="12" spans="1:5" ht="13.5">
      <c r="B12" s="94" t="s">
        <v>6</v>
      </c>
      <c r="C12" s="87" t="s">
        <v>51</v>
      </c>
      <c r="D12" s="99">
        <v>1.1200000000000001</v>
      </c>
      <c r="E12" s="89"/>
    </row>
    <row r="13" spans="1:5" ht="13.5">
      <c r="B13" s="86">
        <v>4</v>
      </c>
      <c r="C13" s="87" t="s">
        <v>52</v>
      </c>
      <c r="D13" s="88">
        <f>+РЕСУРС!H43</f>
        <v>117515744.24945703</v>
      </c>
      <c r="E13" s="89" t="s">
        <v>41</v>
      </c>
    </row>
    <row r="14" spans="1:5" ht="13.5">
      <c r="B14" s="86"/>
      <c r="C14" s="100" t="s">
        <v>55</v>
      </c>
      <c r="D14" s="88"/>
      <c r="E14" s="89"/>
    </row>
    <row r="15" spans="1:5" ht="13.5">
      <c r="B15" s="86">
        <v>5</v>
      </c>
      <c r="C15" s="87" t="s">
        <v>62</v>
      </c>
      <c r="D15" s="88">
        <f>(D4+D5+D8+D13)*D16</f>
        <v>201811513.55653396</v>
      </c>
      <c r="E15" s="89" t="s">
        <v>41</v>
      </c>
    </row>
    <row r="16" spans="1:5" ht="13.5">
      <c r="B16" s="86"/>
      <c r="C16" s="100" t="s">
        <v>63</v>
      </c>
      <c r="D16" s="101">
        <v>0.17</v>
      </c>
      <c r="E16" s="102" t="s">
        <v>54</v>
      </c>
    </row>
    <row r="17" spans="2:5" ht="13.5">
      <c r="B17" s="86"/>
      <c r="C17" s="100" t="s">
        <v>55</v>
      </c>
      <c r="D17" s="99"/>
      <c r="E17" s="89" t="s">
        <v>41</v>
      </c>
    </row>
    <row r="18" spans="2:5" ht="13.5">
      <c r="B18" s="86">
        <v>6</v>
      </c>
      <c r="C18" s="100" t="s">
        <v>64</v>
      </c>
      <c r="D18" s="88">
        <f>(D4+D5+D8+D13)*D19</f>
        <v>0</v>
      </c>
      <c r="E18" s="89"/>
    </row>
    <row r="19" spans="2:5" ht="13.5">
      <c r="B19" s="86"/>
      <c r="C19" s="100" t="s">
        <v>63</v>
      </c>
      <c r="D19" s="103">
        <v>0</v>
      </c>
      <c r="E19" s="89"/>
    </row>
    <row r="20" spans="2:5" ht="13.5">
      <c r="B20" s="86"/>
      <c r="C20" s="100" t="s">
        <v>55</v>
      </c>
      <c r="D20" s="99"/>
      <c r="E20" s="89"/>
    </row>
    <row r="21" spans="2:5" ht="13.5">
      <c r="B21" s="86">
        <v>7</v>
      </c>
      <c r="C21" s="87" t="s">
        <v>56</v>
      </c>
      <c r="D21" s="88">
        <v>0</v>
      </c>
      <c r="E21" s="89" t="s">
        <v>41</v>
      </c>
    </row>
    <row r="22" spans="2:5" ht="13.5">
      <c r="B22" s="86"/>
      <c r="C22" s="100" t="s">
        <v>53</v>
      </c>
      <c r="D22" s="104"/>
      <c r="E22" s="102" t="s">
        <v>54</v>
      </c>
    </row>
    <row r="23" spans="2:5" ht="13.5">
      <c r="B23" s="86"/>
      <c r="C23" s="100" t="s">
        <v>55</v>
      </c>
      <c r="D23" s="99"/>
      <c r="E23" s="89" t="s">
        <v>41</v>
      </c>
    </row>
    <row r="24" spans="2:5" ht="13.5">
      <c r="B24" s="86">
        <v>8</v>
      </c>
      <c r="C24" s="87" t="s">
        <v>57</v>
      </c>
      <c r="D24" s="88">
        <f>(D4+D5+D8+D13+D15)*D25</f>
        <v>4444601.8044450777</v>
      </c>
      <c r="E24" s="89" t="s">
        <v>41</v>
      </c>
    </row>
    <row r="25" spans="2:5" ht="13.5">
      <c r="B25" s="86"/>
      <c r="C25" s="100" t="s">
        <v>53</v>
      </c>
      <c r="D25" s="104">
        <v>3.2000000000000002E-3</v>
      </c>
      <c r="E25" s="102" t="s">
        <v>54</v>
      </c>
    </row>
    <row r="26" spans="2:5" ht="13.5">
      <c r="B26" s="86"/>
      <c r="C26" s="100" t="s">
        <v>55</v>
      </c>
      <c r="D26" s="105"/>
      <c r="E26" s="89" t="s">
        <v>41</v>
      </c>
    </row>
    <row r="27" spans="2:5" ht="13.5">
      <c r="B27" s="86">
        <v>9</v>
      </c>
      <c r="C27" s="87" t="s">
        <v>58</v>
      </c>
      <c r="D27" s="106">
        <v>1</v>
      </c>
      <c r="E27" s="102" t="s">
        <v>54</v>
      </c>
    </row>
    <row r="28" spans="2:5" ht="18" customHeight="1">
      <c r="B28" s="86"/>
      <c r="C28" s="87" t="s">
        <v>59</v>
      </c>
      <c r="D28" s="107">
        <f>ROUND((D4+D8+D13+D15+D5+D6)*D27+D3+D7+D21+D18+D24,0)/1000</f>
        <v>1393382.666</v>
      </c>
      <c r="E28" s="89" t="s">
        <v>60</v>
      </c>
    </row>
    <row r="29" spans="2:5">
      <c r="B29" s="108"/>
      <c r="C29" s="99"/>
      <c r="D29" s="109"/>
      <c r="E29" s="89"/>
    </row>
    <row r="30" spans="2:5">
      <c r="B30" s="110"/>
      <c r="D30" s="111"/>
      <c r="E30" s="112"/>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0"/>
  <sheetViews>
    <sheetView showGridLines="0" view="pageBreakPreview" topLeftCell="A34" zoomScaleSheetLayoutView="100" workbookViewId="0">
      <selection activeCell="G41" sqref="G41"/>
    </sheetView>
  </sheetViews>
  <sheetFormatPr defaultColWidth="9.33203125" defaultRowHeight="12.75"/>
  <cols>
    <col min="1" max="1" width="3.83203125" style="1" customWidth="1"/>
    <col min="2" max="2" width="13.5" style="1" hidden="1" customWidth="1"/>
    <col min="3" max="3" width="5.83203125" style="1" hidden="1" customWidth="1"/>
    <col min="4" max="4" width="59" style="78"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29" t="str">
        <f>'Дефект акт'!A7</f>
        <v>НАМАНГАН ВИЛОЯТИ КОСОНСОЙ ТУМАНИ ТАХТАКЎПРИК МФЙ КЎЧАЛАРИНИ АСФАЛТЛАШ</v>
      </c>
      <c r="B2" s="229"/>
      <c r="C2" s="229"/>
      <c r="D2" s="229"/>
      <c r="E2" s="229"/>
      <c r="F2" s="229"/>
      <c r="G2" s="229"/>
      <c r="H2" s="229"/>
    </row>
    <row r="3" spans="1:8" ht="4.5" customHeight="1">
      <c r="A3" s="2"/>
      <c r="B3" s="2"/>
      <c r="C3" s="2"/>
      <c r="D3" s="77"/>
      <c r="E3" s="3"/>
      <c r="F3" s="3"/>
      <c r="G3" s="45"/>
      <c r="H3" s="45"/>
    </row>
    <row r="4" spans="1:8" ht="15">
      <c r="A4" s="230" t="s">
        <v>93</v>
      </c>
      <c r="B4" s="230"/>
      <c r="C4" s="230"/>
      <c r="D4" s="230"/>
      <c r="E4" s="230"/>
      <c r="F4" s="230"/>
      <c r="G4" s="230"/>
      <c r="H4" s="230"/>
    </row>
    <row r="5" spans="1:8" ht="21.75" customHeight="1">
      <c r="A5" s="230" t="s">
        <v>80</v>
      </c>
      <c r="B5" s="230"/>
      <c r="C5" s="230"/>
      <c r="D5" s="230"/>
      <c r="E5" s="230"/>
      <c r="F5" s="230"/>
      <c r="G5" s="230"/>
      <c r="H5" s="230"/>
    </row>
    <row r="7" spans="1:8">
      <c r="A7" s="1" t="s">
        <v>0</v>
      </c>
      <c r="C7" s="231" t="s">
        <v>1</v>
      </c>
      <c r="D7" s="231"/>
      <c r="E7" s="231"/>
      <c r="F7" s="231"/>
      <c r="G7" s="231"/>
      <c r="H7" s="231"/>
    </row>
    <row r="8" spans="1:8" ht="13.15" customHeight="1">
      <c r="A8" s="236" t="s">
        <v>24</v>
      </c>
      <c r="B8" s="236" t="s">
        <v>66</v>
      </c>
      <c r="C8" s="236" t="s">
        <v>25</v>
      </c>
      <c r="D8" s="239" t="s">
        <v>26</v>
      </c>
      <c r="E8" s="236" t="s">
        <v>2</v>
      </c>
      <c r="F8" s="236" t="s">
        <v>27</v>
      </c>
      <c r="G8" s="242" t="s">
        <v>67</v>
      </c>
      <c r="H8" s="243"/>
    </row>
    <row r="9" spans="1:8" ht="13.15" customHeight="1">
      <c r="A9" s="237"/>
      <c r="B9" s="237"/>
      <c r="C9" s="237"/>
      <c r="D9" s="240"/>
      <c r="E9" s="237"/>
      <c r="F9" s="237"/>
      <c r="G9" s="225" t="s">
        <v>28</v>
      </c>
      <c r="H9" s="226"/>
    </row>
    <row r="10" spans="1:8">
      <c r="A10" s="238"/>
      <c r="B10" s="238"/>
      <c r="C10" s="238"/>
      <c r="D10" s="241"/>
      <c r="E10" s="238"/>
      <c r="F10" s="238"/>
      <c r="G10" s="47" t="s">
        <v>29</v>
      </c>
      <c r="H10" s="47" t="s">
        <v>30</v>
      </c>
    </row>
    <row r="11" spans="1:8">
      <c r="A11" s="4">
        <v>1</v>
      </c>
      <c r="B11" s="5">
        <v>2</v>
      </c>
      <c r="C11" s="5">
        <v>3</v>
      </c>
      <c r="D11" s="79">
        <v>4</v>
      </c>
      <c r="E11" s="5">
        <v>5</v>
      </c>
      <c r="F11" s="5">
        <v>6</v>
      </c>
      <c r="G11" s="48">
        <v>7</v>
      </c>
      <c r="H11" s="48">
        <v>8</v>
      </c>
    </row>
    <row r="12" spans="1:8">
      <c r="A12" s="227"/>
      <c r="B12" s="228"/>
      <c r="C12" s="228"/>
      <c r="D12" s="228"/>
      <c r="E12" s="228"/>
      <c r="F12" s="228"/>
      <c r="G12" s="228"/>
      <c r="H12" s="228"/>
    </row>
    <row r="13" spans="1:8" ht="15.75">
      <c r="A13" s="234" t="s">
        <v>92</v>
      </c>
      <c r="B13" s="235"/>
      <c r="C13" s="235"/>
      <c r="D13" s="235"/>
      <c r="E13" s="235"/>
      <c r="F13" s="235"/>
      <c r="G13" s="235"/>
      <c r="H13" s="235"/>
    </row>
    <row r="14" spans="1:8" s="6" customFormat="1" ht="15" customHeight="1">
      <c r="A14" s="232" t="s">
        <v>31</v>
      </c>
      <c r="B14" s="233"/>
      <c r="C14" s="233"/>
      <c r="D14" s="233"/>
      <c r="E14" s="233"/>
      <c r="F14" s="233"/>
      <c r="G14" s="233"/>
      <c r="H14" s="233"/>
    </row>
    <row r="15" spans="1:8" s="6" customFormat="1">
      <c r="A15" s="8" t="s">
        <v>157</v>
      </c>
      <c r="B15" s="8"/>
      <c r="C15" s="9">
        <v>1</v>
      </c>
      <c r="D15" s="129" t="s">
        <v>68</v>
      </c>
      <c r="E15" s="130" t="s">
        <v>69</v>
      </c>
      <c r="F15" s="162">
        <v>632.55246</v>
      </c>
      <c r="G15" s="51">
        <v>27756.960000000003</v>
      </c>
      <c r="H15" s="49">
        <f>+G15*F15</f>
        <v>17557733.330121603</v>
      </c>
    </row>
    <row r="16" spans="1:8" s="6" customFormat="1">
      <c r="A16" s="8" t="s">
        <v>158</v>
      </c>
      <c r="B16" s="8"/>
      <c r="C16" s="9">
        <v>3</v>
      </c>
      <c r="D16" s="129" t="s">
        <v>70</v>
      </c>
      <c r="E16" s="130" t="s">
        <v>69</v>
      </c>
      <c r="F16" s="162">
        <v>445.11060092999998</v>
      </c>
      <c r="G16" s="49"/>
      <c r="H16" s="49">
        <v>0</v>
      </c>
    </row>
    <row r="17" spans="1:8" s="6" customFormat="1">
      <c r="A17" s="218"/>
      <c r="B17" s="219"/>
      <c r="C17" s="220"/>
      <c r="D17" s="80" t="s">
        <v>32</v>
      </c>
      <c r="E17" s="7" t="s">
        <v>33</v>
      </c>
      <c r="F17" s="218"/>
      <c r="G17" s="220"/>
      <c r="H17" s="50">
        <f>SUM(H15:H16)</f>
        <v>17557733.330121603</v>
      </c>
    </row>
    <row r="18" spans="1:8" s="6" customFormat="1">
      <c r="A18" s="221"/>
      <c r="B18" s="222"/>
      <c r="C18" s="222"/>
      <c r="D18" s="222"/>
      <c r="E18" s="222"/>
      <c r="F18" s="222"/>
      <c r="G18" s="222"/>
      <c r="H18" s="222"/>
    </row>
    <row r="19" spans="1:8" s="6" customFormat="1" ht="15.75">
      <c r="A19" s="223" t="s">
        <v>34</v>
      </c>
      <c r="B19" s="224"/>
      <c r="C19" s="224"/>
      <c r="D19" s="224"/>
      <c r="E19" s="224"/>
      <c r="F19" s="224"/>
      <c r="G19" s="224"/>
      <c r="H19" s="224"/>
    </row>
    <row r="20" spans="1:8" s="6" customFormat="1">
      <c r="A20" s="163" t="s">
        <v>157</v>
      </c>
      <c r="B20" s="163"/>
      <c r="C20" s="164">
        <v>97</v>
      </c>
      <c r="D20" s="165" t="s">
        <v>81</v>
      </c>
      <c r="E20" s="166" t="s">
        <v>71</v>
      </c>
      <c r="F20" s="166">
        <v>23.817599999999999</v>
      </c>
      <c r="G20" s="49">
        <v>316771</v>
      </c>
      <c r="H20" s="49">
        <f t="shared" ref="H20" si="0">+G20*F20</f>
        <v>7544724.9695999995</v>
      </c>
    </row>
    <row r="21" spans="1:8" s="6" customFormat="1">
      <c r="A21" s="163" t="s">
        <v>158</v>
      </c>
      <c r="B21" s="163"/>
      <c r="C21" s="164">
        <v>107</v>
      </c>
      <c r="D21" s="165" t="s">
        <v>72</v>
      </c>
      <c r="E21" s="166" t="s">
        <v>71</v>
      </c>
      <c r="F21" s="166">
        <v>45.916516000000001</v>
      </c>
      <c r="G21" s="49">
        <v>294846</v>
      </c>
      <c r="H21" s="49">
        <f t="shared" ref="H21:H34" si="1">+G21*F21</f>
        <v>13538301.076536</v>
      </c>
    </row>
    <row r="22" spans="1:8" s="6" customFormat="1">
      <c r="A22" s="163" t="s">
        <v>159</v>
      </c>
      <c r="B22" s="163"/>
      <c r="C22" s="164">
        <v>108</v>
      </c>
      <c r="D22" s="165" t="s">
        <v>73</v>
      </c>
      <c r="E22" s="166" t="s">
        <v>71</v>
      </c>
      <c r="F22" s="166">
        <v>4.1293199999999999</v>
      </c>
      <c r="G22" s="49">
        <v>180023</v>
      </c>
      <c r="H22" s="49">
        <f t="shared" si="1"/>
        <v>743372.57435999997</v>
      </c>
    </row>
    <row r="23" spans="1:8" s="6" customFormat="1" ht="25.5">
      <c r="A23" s="163" t="s">
        <v>160</v>
      </c>
      <c r="B23" s="163"/>
      <c r="C23" s="164">
        <v>258</v>
      </c>
      <c r="D23" s="165" t="s">
        <v>74</v>
      </c>
      <c r="E23" s="166" t="s">
        <v>71</v>
      </c>
      <c r="F23" s="166">
        <v>0.86831999999999998</v>
      </c>
      <c r="G23" s="49">
        <v>207511</v>
      </c>
      <c r="H23" s="49">
        <f t="shared" si="1"/>
        <v>180185.95152</v>
      </c>
    </row>
    <row r="24" spans="1:8" s="6" customFormat="1">
      <c r="A24" s="163" t="s">
        <v>161</v>
      </c>
      <c r="B24" s="163"/>
      <c r="C24" s="164">
        <v>403</v>
      </c>
      <c r="D24" s="165" t="s">
        <v>119</v>
      </c>
      <c r="E24" s="166" t="s">
        <v>71</v>
      </c>
      <c r="F24" s="166">
        <v>5.0111999999999997E-2</v>
      </c>
      <c r="G24" s="49">
        <v>1672</v>
      </c>
      <c r="H24" s="49">
        <f t="shared" si="1"/>
        <v>83.787263999999993</v>
      </c>
    </row>
    <row r="25" spans="1:8" s="6" customFormat="1">
      <c r="A25" s="163" t="s">
        <v>162</v>
      </c>
      <c r="B25" s="163"/>
      <c r="C25" s="164">
        <v>464</v>
      </c>
      <c r="D25" s="165" t="s">
        <v>82</v>
      </c>
      <c r="E25" s="166" t="s">
        <v>71</v>
      </c>
      <c r="F25" s="166">
        <v>3.9695999999999998</v>
      </c>
      <c r="G25" s="49">
        <v>303</v>
      </c>
      <c r="H25" s="49">
        <f t="shared" si="1"/>
        <v>1202.7888</v>
      </c>
    </row>
    <row r="26" spans="1:8" s="6" customFormat="1">
      <c r="A26" s="163" t="s">
        <v>163</v>
      </c>
      <c r="B26" s="163"/>
      <c r="C26" s="164">
        <v>619</v>
      </c>
      <c r="D26" s="165" t="s">
        <v>120</v>
      </c>
      <c r="E26" s="166" t="s">
        <v>71</v>
      </c>
      <c r="F26" s="166">
        <v>8.5554000000000006</v>
      </c>
      <c r="G26" s="49">
        <v>105589</v>
      </c>
      <c r="H26" s="49">
        <f t="shared" si="1"/>
        <v>903356.13060000003</v>
      </c>
    </row>
    <row r="27" spans="1:8" s="6" customFormat="1">
      <c r="A27" s="163" t="s">
        <v>164</v>
      </c>
      <c r="B27" s="163"/>
      <c r="C27" s="164">
        <v>621</v>
      </c>
      <c r="D27" s="165" t="s">
        <v>90</v>
      </c>
      <c r="E27" s="166" t="s">
        <v>71</v>
      </c>
      <c r="F27" s="166">
        <v>63.102367999999998</v>
      </c>
      <c r="G27" s="49">
        <v>179705</v>
      </c>
      <c r="H27" s="49">
        <f t="shared" si="1"/>
        <v>11339811.041439999</v>
      </c>
    </row>
    <row r="28" spans="1:8" s="6" customFormat="1">
      <c r="A28" s="163" t="s">
        <v>165</v>
      </c>
      <c r="B28" s="163"/>
      <c r="C28" s="164">
        <v>623</v>
      </c>
      <c r="D28" s="165" t="s">
        <v>91</v>
      </c>
      <c r="E28" s="166" t="s">
        <v>71</v>
      </c>
      <c r="F28" s="166">
        <v>46.087265199999997</v>
      </c>
      <c r="G28" s="49">
        <v>202982</v>
      </c>
      <c r="H28" s="49">
        <f t="shared" si="1"/>
        <v>9354885.2648264002</v>
      </c>
    </row>
    <row r="29" spans="1:8" s="6" customFormat="1" ht="25.5">
      <c r="A29" s="163" t="s">
        <v>166</v>
      </c>
      <c r="B29" s="163"/>
      <c r="C29" s="164">
        <v>762</v>
      </c>
      <c r="D29" s="165" t="s">
        <v>114</v>
      </c>
      <c r="E29" s="166" t="s">
        <v>71</v>
      </c>
      <c r="F29" s="166">
        <v>0.22800000000000001</v>
      </c>
      <c r="G29" s="49">
        <v>251577</v>
      </c>
      <c r="H29" s="49">
        <f t="shared" si="1"/>
        <v>57359.556000000004</v>
      </c>
    </row>
    <row r="30" spans="1:8" s="6" customFormat="1">
      <c r="A30" s="163" t="s">
        <v>167</v>
      </c>
      <c r="B30" s="163"/>
      <c r="C30" s="164">
        <v>1025</v>
      </c>
      <c r="D30" s="165" t="s">
        <v>97</v>
      </c>
      <c r="E30" s="166" t="s">
        <v>71</v>
      </c>
      <c r="F30" s="166">
        <v>12.5077908</v>
      </c>
      <c r="G30" s="49">
        <v>0</v>
      </c>
      <c r="H30" s="49">
        <f t="shared" si="1"/>
        <v>0</v>
      </c>
    </row>
    <row r="31" spans="1:8" s="6" customFormat="1" ht="25.5">
      <c r="A31" s="163" t="s">
        <v>168</v>
      </c>
      <c r="B31" s="163"/>
      <c r="C31" s="164">
        <v>1069</v>
      </c>
      <c r="D31" s="165" t="s">
        <v>141</v>
      </c>
      <c r="E31" s="166" t="s">
        <v>71</v>
      </c>
      <c r="F31" s="166">
        <v>1.65</v>
      </c>
      <c r="G31" s="49">
        <v>274574</v>
      </c>
      <c r="H31" s="49">
        <f t="shared" si="1"/>
        <v>453047.1</v>
      </c>
    </row>
    <row r="32" spans="1:8" s="6" customFormat="1">
      <c r="A32" s="163" t="s">
        <v>169</v>
      </c>
      <c r="B32" s="163"/>
      <c r="C32" s="164">
        <v>1135</v>
      </c>
      <c r="D32" s="165" t="s">
        <v>75</v>
      </c>
      <c r="E32" s="166" t="s">
        <v>71</v>
      </c>
      <c r="F32" s="166">
        <v>28.589146</v>
      </c>
      <c r="G32" s="49">
        <v>205109</v>
      </c>
      <c r="H32" s="49">
        <f t="shared" si="1"/>
        <v>5863891.1469139997</v>
      </c>
    </row>
    <row r="33" spans="1:9" s="6" customFormat="1">
      <c r="A33" s="163" t="s">
        <v>170</v>
      </c>
      <c r="B33" s="163"/>
      <c r="C33" s="164">
        <v>1571</v>
      </c>
      <c r="D33" s="165" t="s">
        <v>121</v>
      </c>
      <c r="E33" s="166" t="s">
        <v>71</v>
      </c>
      <c r="F33" s="166">
        <v>1.7279999999999999E-3</v>
      </c>
      <c r="G33" s="49">
        <v>1431</v>
      </c>
      <c r="H33" s="49">
        <f t="shared" si="1"/>
        <v>2.4727679999999999</v>
      </c>
    </row>
    <row r="34" spans="1:9" s="6" customFormat="1">
      <c r="A34" s="163" t="s">
        <v>171</v>
      </c>
      <c r="B34" s="163"/>
      <c r="C34" s="164">
        <v>1835</v>
      </c>
      <c r="D34" s="165" t="s">
        <v>122</v>
      </c>
      <c r="E34" s="166" t="s">
        <v>71</v>
      </c>
      <c r="F34" s="166">
        <v>11.380962800000001</v>
      </c>
      <c r="G34" s="49">
        <v>205022</v>
      </c>
      <c r="H34" s="49">
        <f t="shared" si="1"/>
        <v>2333347.7551816003</v>
      </c>
    </row>
    <row r="35" spans="1:9" s="6" customFormat="1">
      <c r="A35" s="163" t="s">
        <v>172</v>
      </c>
      <c r="B35" s="163"/>
      <c r="C35" s="164">
        <v>2499</v>
      </c>
      <c r="D35" s="165" t="s">
        <v>115</v>
      </c>
      <c r="E35" s="166" t="s">
        <v>71</v>
      </c>
      <c r="F35" s="166">
        <v>0.30149999999999999</v>
      </c>
      <c r="G35" s="49">
        <v>107615</v>
      </c>
      <c r="H35" s="49">
        <f t="shared" ref="H35" si="2">+G35*F35</f>
        <v>32445.922500000001</v>
      </c>
    </row>
    <row r="36" spans="1:9" s="6" customFormat="1">
      <c r="A36" s="163" t="s">
        <v>174</v>
      </c>
      <c r="B36" s="163"/>
      <c r="C36" s="164">
        <v>2509</v>
      </c>
      <c r="D36" s="165" t="s">
        <v>115</v>
      </c>
      <c r="E36" s="166" t="s">
        <v>71</v>
      </c>
      <c r="F36" s="166">
        <v>1.152E-3</v>
      </c>
      <c r="G36" s="49">
        <v>107615</v>
      </c>
      <c r="H36" s="49">
        <f t="shared" ref="H36:H42" si="3">+G36*F36</f>
        <v>123.97248</v>
      </c>
    </row>
    <row r="37" spans="1:9" s="6" customFormat="1">
      <c r="A37" s="163" t="s">
        <v>181</v>
      </c>
      <c r="B37" s="163"/>
      <c r="C37" s="164">
        <v>2798</v>
      </c>
      <c r="D37" s="165" t="s">
        <v>83</v>
      </c>
      <c r="E37" s="166" t="s">
        <v>71</v>
      </c>
      <c r="F37" s="166">
        <v>1.9847999999999999</v>
      </c>
      <c r="G37" s="49">
        <v>91153</v>
      </c>
      <c r="H37" s="49">
        <f t="shared" si="3"/>
        <v>180920.47439999998</v>
      </c>
    </row>
    <row r="38" spans="1:9" s="6" customFormat="1" ht="25.5">
      <c r="A38" s="163" t="s">
        <v>182</v>
      </c>
      <c r="B38" s="163"/>
      <c r="C38" s="164">
        <v>3097</v>
      </c>
      <c r="D38" s="165" t="s">
        <v>84</v>
      </c>
      <c r="E38" s="166" t="s">
        <v>71</v>
      </c>
      <c r="F38" s="166">
        <v>23.817599999999999</v>
      </c>
      <c r="G38" s="49">
        <v>474630</v>
      </c>
      <c r="H38" s="49">
        <f t="shared" si="3"/>
        <v>11304547.488</v>
      </c>
    </row>
    <row r="39" spans="1:9" s="6" customFormat="1" ht="25.5">
      <c r="A39" s="163" t="s">
        <v>204</v>
      </c>
      <c r="B39" s="163"/>
      <c r="C39" s="164">
        <v>3348</v>
      </c>
      <c r="D39" s="165" t="s">
        <v>85</v>
      </c>
      <c r="E39" s="166" t="s">
        <v>71</v>
      </c>
      <c r="F39" s="166">
        <v>40.754559999999998</v>
      </c>
      <c r="G39" s="49">
        <v>268318</v>
      </c>
      <c r="H39" s="49">
        <f t="shared" si="3"/>
        <v>10935182.03008</v>
      </c>
    </row>
    <row r="40" spans="1:9" s="6" customFormat="1" ht="25.5">
      <c r="A40" s="163" t="s">
        <v>205</v>
      </c>
      <c r="B40" s="163"/>
      <c r="C40" s="164">
        <v>3349</v>
      </c>
      <c r="D40" s="165" t="s">
        <v>86</v>
      </c>
      <c r="E40" s="166" t="s">
        <v>71</v>
      </c>
      <c r="F40" s="166">
        <v>18.127839999999999</v>
      </c>
      <c r="G40" s="49">
        <v>181484</v>
      </c>
      <c r="H40" s="49">
        <f t="shared" si="3"/>
        <v>3289912.9145599999</v>
      </c>
    </row>
    <row r="41" spans="1:9" s="6" customFormat="1" ht="25.5">
      <c r="A41" s="163" t="s">
        <v>206</v>
      </c>
      <c r="B41" s="163"/>
      <c r="C41" s="164">
        <v>3350</v>
      </c>
      <c r="D41" s="165" t="s">
        <v>87</v>
      </c>
      <c r="E41" s="166" t="s">
        <v>71</v>
      </c>
      <c r="F41" s="166">
        <v>20.509599999999999</v>
      </c>
      <c r="G41" s="49">
        <v>330868</v>
      </c>
      <c r="H41" s="49">
        <f t="shared" ref="H41" si="4">+G41*F41</f>
        <v>6785970.3328</v>
      </c>
    </row>
    <row r="42" spans="1:9" s="6" customFormat="1">
      <c r="A42" s="163" t="s">
        <v>246</v>
      </c>
      <c r="B42" s="163"/>
      <c r="C42" s="164">
        <v>3457</v>
      </c>
      <c r="D42" s="165" t="s">
        <v>192</v>
      </c>
      <c r="E42" s="166" t="s">
        <v>71</v>
      </c>
      <c r="F42" s="166">
        <v>103.14413093</v>
      </c>
      <c r="G42" s="49">
        <v>316771</v>
      </c>
      <c r="H42" s="49">
        <f t="shared" si="3"/>
        <v>32673069.498827033</v>
      </c>
    </row>
    <row r="43" spans="1:9" s="6" customFormat="1">
      <c r="A43" s="218"/>
      <c r="B43" s="219"/>
      <c r="C43" s="220"/>
      <c r="D43" s="80" t="s">
        <v>35</v>
      </c>
      <c r="E43" s="7" t="s">
        <v>33</v>
      </c>
      <c r="F43" s="218"/>
      <c r="G43" s="220"/>
      <c r="H43" s="50">
        <f>SUM(H20:H42)</f>
        <v>117515744.24945703</v>
      </c>
    </row>
    <row r="44" spans="1:9" s="6" customFormat="1">
      <c r="A44" s="221"/>
      <c r="B44" s="222"/>
      <c r="C44" s="222"/>
      <c r="D44" s="222"/>
      <c r="E44" s="222"/>
      <c r="F44" s="222"/>
      <c r="G44" s="222"/>
      <c r="H44" s="222"/>
    </row>
    <row r="45" spans="1:9" s="6" customFormat="1" ht="15.75">
      <c r="A45" s="223" t="s">
        <v>36</v>
      </c>
      <c r="B45" s="224"/>
      <c r="C45" s="224"/>
      <c r="D45" s="224"/>
      <c r="E45" s="224"/>
      <c r="F45" s="224"/>
      <c r="G45" s="224"/>
      <c r="H45" s="224"/>
    </row>
    <row r="46" spans="1:9" s="6" customFormat="1">
      <c r="A46" s="167" t="s">
        <v>157</v>
      </c>
      <c r="B46" s="167"/>
      <c r="C46" s="168">
        <v>6087</v>
      </c>
      <c r="D46" s="169" t="s">
        <v>123</v>
      </c>
      <c r="E46" s="170" t="s">
        <v>23</v>
      </c>
      <c r="F46" s="170">
        <v>1598.6902399999999</v>
      </c>
      <c r="G46" s="49">
        <v>611471</v>
      </c>
      <c r="H46" s="49">
        <f t="shared" ref="H46" si="5">+G46*F46</f>
        <v>977552719.74303997</v>
      </c>
      <c r="I46" s="131"/>
    </row>
    <row r="47" spans="1:9" s="6" customFormat="1">
      <c r="A47" s="167" t="s">
        <v>158</v>
      </c>
      <c r="B47" s="167"/>
      <c r="C47" s="168">
        <v>6322</v>
      </c>
      <c r="D47" s="169" t="s">
        <v>124</v>
      </c>
      <c r="E47" s="170" t="s">
        <v>77</v>
      </c>
      <c r="F47" s="170">
        <v>0.24479999999999999</v>
      </c>
      <c r="G47" s="49">
        <v>370000</v>
      </c>
      <c r="H47" s="49">
        <f t="shared" ref="H47:H49" si="6">+G47*F47</f>
        <v>90576</v>
      </c>
    </row>
    <row r="48" spans="1:9" s="6" customFormat="1">
      <c r="A48" s="167" t="s">
        <v>159</v>
      </c>
      <c r="B48" s="167"/>
      <c r="C48" s="168">
        <v>9219</v>
      </c>
      <c r="D48" s="169" t="s">
        <v>76</v>
      </c>
      <c r="E48" s="170" t="s">
        <v>77</v>
      </c>
      <c r="F48" s="170">
        <v>180.9338736</v>
      </c>
      <c r="G48" s="49">
        <v>0</v>
      </c>
      <c r="H48" s="49">
        <f t="shared" si="6"/>
        <v>0</v>
      </c>
    </row>
    <row r="49" spans="1:9" s="6" customFormat="1">
      <c r="A49" s="167" t="s">
        <v>160</v>
      </c>
      <c r="B49" s="167"/>
      <c r="C49" s="168">
        <v>12303</v>
      </c>
      <c r="D49" s="169" t="s">
        <v>78</v>
      </c>
      <c r="E49" s="170" t="s">
        <v>77</v>
      </c>
      <c r="F49" s="170">
        <v>850.21248000000003</v>
      </c>
      <c r="G49" s="49">
        <v>31171</v>
      </c>
      <c r="H49" s="49">
        <f t="shared" si="6"/>
        <v>26501973.214080002</v>
      </c>
      <c r="I49" s="131"/>
    </row>
    <row r="50" spans="1:9" s="6" customFormat="1">
      <c r="A50" s="167" t="s">
        <v>161</v>
      </c>
      <c r="B50" s="167"/>
      <c r="C50" s="168">
        <v>30135</v>
      </c>
      <c r="D50" s="169" t="s">
        <v>79</v>
      </c>
      <c r="E50" s="170" t="s">
        <v>23</v>
      </c>
      <c r="F50" s="170">
        <v>0.17995520000000001</v>
      </c>
      <c r="G50" s="49">
        <v>5803571</v>
      </c>
      <c r="H50" s="49">
        <f t="shared" ref="H50:H60" si="7">+G50*F50</f>
        <v>1044382.7800192001</v>
      </c>
      <c r="I50" s="131"/>
    </row>
    <row r="51" spans="1:9" s="6" customFormat="1">
      <c r="A51" s="167" t="s">
        <v>162</v>
      </c>
      <c r="B51" s="167"/>
      <c r="C51" s="168">
        <v>30137</v>
      </c>
      <c r="D51" s="169" t="s">
        <v>17</v>
      </c>
      <c r="E51" s="170" t="s">
        <v>23</v>
      </c>
      <c r="F51" s="170">
        <v>8.1792300000000004</v>
      </c>
      <c r="G51" s="49">
        <v>4464285.7</v>
      </c>
      <c r="H51" s="49">
        <f t="shared" si="7"/>
        <v>36514419.526011005</v>
      </c>
      <c r="I51" s="131"/>
    </row>
    <row r="52" spans="1:9" s="6" customFormat="1">
      <c r="A52" s="167" t="s">
        <v>163</v>
      </c>
      <c r="B52" s="167"/>
      <c r="C52" s="168">
        <v>30303</v>
      </c>
      <c r="D52" s="169" t="s">
        <v>142</v>
      </c>
      <c r="E52" s="170" t="s">
        <v>23</v>
      </c>
      <c r="F52" s="170">
        <v>7.1999999999999998E-3</v>
      </c>
      <c r="G52" s="49">
        <v>15402000</v>
      </c>
      <c r="H52" s="49">
        <f t="shared" si="7"/>
        <v>110894.39999999999</v>
      </c>
      <c r="I52" s="131"/>
    </row>
    <row r="53" spans="1:9" s="6" customFormat="1">
      <c r="A53" s="167" t="s">
        <v>164</v>
      </c>
      <c r="B53" s="167"/>
      <c r="C53" s="168">
        <v>30407</v>
      </c>
      <c r="D53" s="169" t="s">
        <v>125</v>
      </c>
      <c r="E53" s="170" t="s">
        <v>23</v>
      </c>
      <c r="F53" s="170">
        <v>4.5599999999999997E-5</v>
      </c>
      <c r="G53" s="49">
        <v>9375000</v>
      </c>
      <c r="H53" s="49">
        <f t="shared" si="7"/>
        <v>427.5</v>
      </c>
      <c r="I53" s="131"/>
    </row>
    <row r="54" spans="1:9" s="6" customFormat="1">
      <c r="A54" s="167" t="s">
        <v>165</v>
      </c>
      <c r="B54" s="167"/>
      <c r="C54" s="168">
        <v>30652</v>
      </c>
      <c r="D54" s="169" t="s">
        <v>155</v>
      </c>
      <c r="E54" s="170" t="s">
        <v>23</v>
      </c>
      <c r="F54" s="170">
        <v>6.0000000000000002E-5</v>
      </c>
      <c r="G54" s="49">
        <v>850000</v>
      </c>
      <c r="H54" s="49">
        <f t="shared" si="7"/>
        <v>51</v>
      </c>
      <c r="I54" s="131"/>
    </row>
    <row r="55" spans="1:9" s="6" customFormat="1">
      <c r="A55" s="167" t="s">
        <v>166</v>
      </c>
      <c r="B55" s="167"/>
      <c r="C55" s="168">
        <v>31403</v>
      </c>
      <c r="D55" s="169" t="s">
        <v>143</v>
      </c>
      <c r="E55" s="170" t="s">
        <v>23</v>
      </c>
      <c r="F55" s="170">
        <v>2.9025000000000001E-3</v>
      </c>
      <c r="G55" s="49">
        <v>18482000</v>
      </c>
      <c r="H55" s="49">
        <f t="shared" si="7"/>
        <v>53644.005000000005</v>
      </c>
      <c r="I55" s="131"/>
    </row>
    <row r="56" spans="1:9" s="6" customFormat="1">
      <c r="A56" s="167" t="s">
        <v>167</v>
      </c>
      <c r="B56" s="167"/>
      <c r="C56" s="168">
        <v>31445</v>
      </c>
      <c r="D56" s="169" t="s">
        <v>144</v>
      </c>
      <c r="E56" s="170" t="s">
        <v>23</v>
      </c>
      <c r="F56" s="170">
        <v>8.43E-4</v>
      </c>
      <c r="G56" s="49">
        <v>18482000</v>
      </c>
      <c r="H56" s="49">
        <f t="shared" si="7"/>
        <v>15580.325999999999</v>
      </c>
      <c r="I56" s="131"/>
    </row>
    <row r="57" spans="1:9" s="6" customFormat="1">
      <c r="A57" s="167" t="s">
        <v>168</v>
      </c>
      <c r="B57" s="167"/>
      <c r="C57" s="168">
        <v>31507</v>
      </c>
      <c r="D57" s="169" t="s">
        <v>145</v>
      </c>
      <c r="E57" s="170" t="s">
        <v>23</v>
      </c>
      <c r="F57" s="170">
        <v>5.0699999999999996E-4</v>
      </c>
      <c r="G57" s="49">
        <v>17188000</v>
      </c>
      <c r="H57" s="49">
        <f t="shared" si="7"/>
        <v>8714.3159999999989</v>
      </c>
      <c r="I57" s="131"/>
    </row>
    <row r="58" spans="1:9" s="6" customFormat="1">
      <c r="A58" s="167" t="s">
        <v>169</v>
      </c>
      <c r="B58" s="167"/>
      <c r="C58" s="168">
        <v>32524</v>
      </c>
      <c r="D58" s="169" t="s">
        <v>156</v>
      </c>
      <c r="E58" s="170" t="s">
        <v>23</v>
      </c>
      <c r="F58" s="170">
        <v>6.0000000000000002E-5</v>
      </c>
      <c r="G58" s="49">
        <v>8196431</v>
      </c>
      <c r="H58" s="49">
        <f t="shared" si="7"/>
        <v>491.78586000000001</v>
      </c>
      <c r="I58" s="131"/>
    </row>
    <row r="59" spans="1:9" s="6" customFormat="1">
      <c r="A59" s="167" t="s">
        <v>170</v>
      </c>
      <c r="B59" s="167"/>
      <c r="C59" s="168">
        <v>35516</v>
      </c>
      <c r="D59" s="169" t="s">
        <v>128</v>
      </c>
      <c r="E59" s="170" t="s">
        <v>127</v>
      </c>
      <c r="F59" s="170">
        <v>0.29520000000000002</v>
      </c>
      <c r="G59" s="49">
        <v>16964</v>
      </c>
      <c r="H59" s="49">
        <f t="shared" si="7"/>
        <v>5007.7728000000006</v>
      </c>
      <c r="I59" s="131"/>
    </row>
    <row r="60" spans="1:9" s="6" customFormat="1" ht="25.5">
      <c r="A60" s="167" t="s">
        <v>171</v>
      </c>
      <c r="B60" s="167"/>
      <c r="C60" s="168">
        <v>36061</v>
      </c>
      <c r="D60" s="169" t="s">
        <v>129</v>
      </c>
      <c r="E60" s="170" t="s">
        <v>77</v>
      </c>
      <c r="F60" s="170">
        <v>1.4159999999999999E-3</v>
      </c>
      <c r="G60" s="49">
        <v>3660714.2857142854</v>
      </c>
      <c r="H60" s="49">
        <f t="shared" si="7"/>
        <v>5183.5714285714275</v>
      </c>
      <c r="I60" s="131"/>
    </row>
    <row r="61" spans="1:9" s="6" customFormat="1">
      <c r="A61" s="167" t="s">
        <v>172</v>
      </c>
      <c r="B61" s="167"/>
      <c r="C61" s="168">
        <v>51619</v>
      </c>
      <c r="D61" s="169" t="s">
        <v>130</v>
      </c>
      <c r="E61" s="170" t="s">
        <v>127</v>
      </c>
      <c r="F61" s="170">
        <v>0.13200000000000001</v>
      </c>
      <c r="G61" s="49">
        <v>37500</v>
      </c>
      <c r="H61" s="49">
        <f t="shared" ref="H61:H66" si="8">+G61*F61</f>
        <v>4950</v>
      </c>
      <c r="I61" s="131"/>
    </row>
    <row r="62" spans="1:9" s="6" customFormat="1" ht="25.5">
      <c r="A62" s="157" t="s">
        <v>157</v>
      </c>
      <c r="B62" s="157" t="s">
        <v>207</v>
      </c>
      <c r="C62" s="158"/>
      <c r="D62" s="159" t="s">
        <v>210</v>
      </c>
      <c r="E62" s="160" t="s">
        <v>126</v>
      </c>
      <c r="F62" s="161">
        <v>5</v>
      </c>
      <c r="G62" s="49">
        <v>310000</v>
      </c>
      <c r="H62" s="49">
        <f t="shared" si="8"/>
        <v>1550000</v>
      </c>
      <c r="I62" s="131"/>
    </row>
    <row r="63" spans="1:9" s="6" customFormat="1" ht="25.5">
      <c r="A63" s="157" t="s">
        <v>158</v>
      </c>
      <c r="B63" s="157" t="s">
        <v>207</v>
      </c>
      <c r="C63" s="158"/>
      <c r="D63" s="159" t="s">
        <v>211</v>
      </c>
      <c r="E63" s="160" t="s">
        <v>16</v>
      </c>
      <c r="F63" s="161">
        <v>60</v>
      </c>
      <c r="G63" s="49">
        <v>35020</v>
      </c>
      <c r="H63" s="49">
        <f t="shared" si="8"/>
        <v>2101200</v>
      </c>
      <c r="I63" s="131"/>
    </row>
    <row r="64" spans="1:9" s="6" customFormat="1">
      <c r="A64" s="157" t="s">
        <v>159</v>
      </c>
      <c r="B64" s="157" t="s">
        <v>207</v>
      </c>
      <c r="C64" s="158"/>
      <c r="D64" s="159" t="s">
        <v>212</v>
      </c>
      <c r="E64" s="160" t="s">
        <v>16</v>
      </c>
      <c r="F64" s="161">
        <v>19</v>
      </c>
      <c r="G64" s="49">
        <v>178571.42857142855</v>
      </c>
      <c r="H64" s="49">
        <f t="shared" si="8"/>
        <v>3392857.1428571423</v>
      </c>
      <c r="I64" s="131"/>
    </row>
    <row r="65" spans="1:12" s="6" customFormat="1" ht="25.5">
      <c r="A65" s="157" t="s">
        <v>160</v>
      </c>
      <c r="B65" s="157" t="s">
        <v>207</v>
      </c>
      <c r="C65" s="158"/>
      <c r="D65" s="159" t="s">
        <v>208</v>
      </c>
      <c r="E65" s="160" t="s">
        <v>126</v>
      </c>
      <c r="F65" s="161">
        <v>5</v>
      </c>
      <c r="G65" s="49">
        <v>310000</v>
      </c>
      <c r="H65" s="49">
        <f t="shared" ref="H65" si="9">+G65*F65</f>
        <v>1550000</v>
      </c>
      <c r="I65" s="131"/>
    </row>
    <row r="66" spans="1:12" s="6" customFormat="1" ht="25.5">
      <c r="A66" s="157" t="s">
        <v>161</v>
      </c>
      <c r="B66" s="157" t="s">
        <v>207</v>
      </c>
      <c r="C66" s="158"/>
      <c r="D66" s="159" t="s">
        <v>196</v>
      </c>
      <c r="E66" s="160" t="s">
        <v>126</v>
      </c>
      <c r="F66" s="161">
        <v>5</v>
      </c>
      <c r="G66" s="49">
        <v>310000</v>
      </c>
      <c r="H66" s="49">
        <f t="shared" si="8"/>
        <v>1550000</v>
      </c>
      <c r="I66" s="131"/>
    </row>
    <row r="67" spans="1:12" s="6" customFormat="1">
      <c r="A67" s="218"/>
      <c r="B67" s="219"/>
      <c r="C67" s="220"/>
      <c r="D67" s="80" t="s">
        <v>37</v>
      </c>
      <c r="E67" s="7" t="s">
        <v>33</v>
      </c>
      <c r="F67" s="218"/>
      <c r="G67" s="220"/>
      <c r="H67" s="50">
        <f>SUM(H46:H66)</f>
        <v>1052053073.0830957</v>
      </c>
    </row>
    <row r="68" spans="1:12" s="6" customFormat="1" hidden="1">
      <c r="A68" s="119"/>
      <c r="B68" s="120"/>
      <c r="C68" s="120"/>
      <c r="D68" s="121"/>
      <c r="E68" s="122"/>
      <c r="F68" s="120"/>
      <c r="G68" s="120"/>
      <c r="H68" s="123"/>
    </row>
    <row r="69" spans="1:12" s="126" customFormat="1" hidden="1">
      <c r="A69" s="217"/>
      <c r="B69" s="217"/>
      <c r="C69" s="217"/>
      <c r="D69" s="124" t="s">
        <v>173</v>
      </c>
      <c r="E69" s="124"/>
      <c r="F69" s="217"/>
      <c r="G69" s="217"/>
      <c r="H69" s="125"/>
      <c r="I69" s="6"/>
      <c r="J69" s="6"/>
      <c r="K69" s="6"/>
      <c r="L69" s="6"/>
    </row>
    <row r="70" spans="1:12">
      <c r="I70" s="6"/>
      <c r="J70" s="6"/>
      <c r="K70" s="6"/>
      <c r="L70" s="6"/>
    </row>
  </sheetData>
  <autoFilter ref="A11:H67"/>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69:C69"/>
    <mergeCell ref="F69:G69"/>
    <mergeCell ref="A43:C43"/>
    <mergeCell ref="F43:G43"/>
    <mergeCell ref="A44:H44"/>
    <mergeCell ref="A45:H45"/>
    <mergeCell ref="A67:C67"/>
    <mergeCell ref="F67:G67"/>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3"/>
  <sheetViews>
    <sheetView showGridLines="0" tabSelected="1" view="pageBreakPreview" zoomScale="115" zoomScaleNormal="100" zoomScaleSheetLayoutView="115" workbookViewId="0">
      <selection activeCell="B2" sqref="B2:F2"/>
    </sheetView>
  </sheetViews>
  <sheetFormatPr defaultRowHeight="12.75" outlineLevelRow="1"/>
  <cols>
    <col min="1" max="1" width="6.33203125" customWidth="1"/>
    <col min="2" max="2" width="15.83203125" customWidth="1"/>
    <col min="3" max="3" width="96.6640625" customWidth="1"/>
    <col min="4" max="8" width="11.83203125" customWidth="1"/>
  </cols>
  <sheetData>
    <row r="1" spans="1:8" s="173" customFormat="1">
      <c r="A1" s="171"/>
      <c r="B1" s="171"/>
      <c r="C1" s="171"/>
      <c r="D1" s="171"/>
      <c r="E1" s="171"/>
      <c r="F1" s="172"/>
      <c r="G1" s="171"/>
      <c r="H1" s="172"/>
    </row>
    <row r="2" spans="1:8" s="173" customFormat="1">
      <c r="A2" s="171"/>
      <c r="B2" s="245" t="s">
        <v>235</v>
      </c>
      <c r="C2" s="246"/>
      <c r="D2" s="246"/>
      <c r="E2" s="246"/>
      <c r="F2" s="246"/>
      <c r="G2" s="171"/>
    </row>
    <row r="3" spans="1:8" s="173" customFormat="1">
      <c r="A3" s="174"/>
      <c r="B3" s="244" t="s">
        <v>247</v>
      </c>
      <c r="C3" s="244"/>
      <c r="D3" s="244"/>
      <c r="E3" s="244"/>
      <c r="F3" s="244"/>
      <c r="G3" s="171"/>
    </row>
    <row r="4" spans="1:8" s="173" customFormat="1">
      <c r="A4" s="171"/>
      <c r="B4" s="171"/>
      <c r="C4" s="175"/>
      <c r="D4" s="175"/>
      <c r="E4" s="175"/>
      <c r="F4" s="175"/>
      <c r="G4" s="175"/>
      <c r="H4" s="175"/>
    </row>
    <row r="5" spans="1:8" s="173" customFormat="1" ht="15.75">
      <c r="A5" s="176"/>
      <c r="B5" s="176"/>
      <c r="C5" s="177" t="s">
        <v>248</v>
      </c>
      <c r="D5" s="247" t="s">
        <v>249</v>
      </c>
      <c r="E5" s="247"/>
      <c r="F5" s="247"/>
      <c r="G5" s="171"/>
    </row>
    <row r="6" spans="1:8" s="173" customFormat="1">
      <c r="A6" s="174"/>
      <c r="B6" s="248" t="s">
        <v>250</v>
      </c>
      <c r="C6" s="248"/>
      <c r="D6" s="248"/>
      <c r="E6" s="248"/>
      <c r="F6" s="248"/>
      <c r="G6" s="171"/>
    </row>
    <row r="7" spans="1:8" s="173" customFormat="1">
      <c r="A7" s="171"/>
      <c r="B7" s="171"/>
      <c r="C7" s="171"/>
      <c r="D7" s="175"/>
      <c r="E7" s="171"/>
      <c r="F7" s="178" t="s">
        <v>251</v>
      </c>
      <c r="G7" s="171"/>
      <c r="H7" s="178"/>
    </row>
    <row r="8" spans="1:8" s="173" customFormat="1">
      <c r="A8" s="178" t="s">
        <v>252</v>
      </c>
      <c r="B8" s="246" t="s">
        <v>253</v>
      </c>
      <c r="C8" s="246"/>
      <c r="D8" s="246"/>
      <c r="E8" s="246"/>
      <c r="F8" s="246"/>
      <c r="G8" s="171"/>
    </row>
    <row r="9" spans="1:8" s="173" customFormat="1">
      <c r="A9" s="174"/>
      <c r="B9" s="244" t="s">
        <v>254</v>
      </c>
      <c r="C9" s="244"/>
      <c r="D9" s="244"/>
      <c r="E9" s="244"/>
      <c r="F9" s="244"/>
      <c r="G9" s="171"/>
    </row>
    <row r="10" spans="1:8" s="173" customFormat="1">
      <c r="A10" s="171"/>
      <c r="B10" s="171"/>
      <c r="C10" s="171"/>
      <c r="D10" s="171"/>
      <c r="E10" s="171"/>
      <c r="F10" s="171"/>
      <c r="G10" s="171"/>
      <c r="H10" s="171"/>
    </row>
    <row r="11" spans="1:8" s="173" customFormat="1">
      <c r="A11" s="179" t="s">
        <v>0</v>
      </c>
      <c r="B11" s="179"/>
      <c r="C11" s="249" t="s">
        <v>255</v>
      </c>
      <c r="D11" s="249"/>
      <c r="E11" s="249"/>
      <c r="F11" s="249"/>
      <c r="G11" s="171"/>
    </row>
    <row r="12" spans="1:8" s="180" customFormat="1" ht="12.75" customHeight="1">
      <c r="A12" s="250" t="s">
        <v>256</v>
      </c>
      <c r="B12" s="250" t="s">
        <v>257</v>
      </c>
      <c r="C12" s="250" t="s">
        <v>258</v>
      </c>
      <c r="D12" s="250" t="s">
        <v>2</v>
      </c>
      <c r="E12" s="252" t="s">
        <v>259</v>
      </c>
      <c r="F12" s="253"/>
      <c r="G12" s="252" t="s">
        <v>489</v>
      </c>
      <c r="H12" s="253"/>
    </row>
    <row r="13" spans="1:8" s="180" customFormat="1" ht="34.5" customHeight="1">
      <c r="A13" s="251"/>
      <c r="B13" s="251"/>
      <c r="C13" s="251"/>
      <c r="D13" s="251"/>
      <c r="E13" s="181" t="s">
        <v>260</v>
      </c>
      <c r="F13" s="181" t="s">
        <v>261</v>
      </c>
      <c r="G13" s="181" t="s">
        <v>260</v>
      </c>
      <c r="H13" s="181" t="s">
        <v>261</v>
      </c>
    </row>
    <row r="14" spans="1:8" s="184" customFormat="1">
      <c r="A14" s="182">
        <v>1</v>
      </c>
      <c r="B14" s="183">
        <v>2</v>
      </c>
      <c r="C14" s="183">
        <v>3</v>
      </c>
      <c r="D14" s="183">
        <v>4</v>
      </c>
      <c r="E14" s="183">
        <v>5</v>
      </c>
      <c r="F14" s="183">
        <v>6</v>
      </c>
      <c r="G14" s="183">
        <v>7</v>
      </c>
      <c r="H14" s="183">
        <v>8</v>
      </c>
    </row>
    <row r="15" spans="1:8">
      <c r="A15" s="256"/>
      <c r="B15" s="257"/>
      <c r="C15" s="257"/>
      <c r="D15" s="257"/>
      <c r="E15" s="257"/>
      <c r="F15" s="258"/>
    </row>
    <row r="16" spans="1:8" ht="15.75" customHeight="1">
      <c r="A16" s="259" t="s">
        <v>262</v>
      </c>
      <c r="B16" s="260"/>
      <c r="C16" s="260"/>
      <c r="D16" s="260"/>
      <c r="E16" s="260"/>
      <c r="F16" s="261"/>
      <c r="G16" s="185"/>
    </row>
    <row r="17" spans="1:8" s="173" customFormat="1">
      <c r="A17" s="186" t="s">
        <v>263</v>
      </c>
      <c r="B17" s="187" t="s">
        <v>264</v>
      </c>
      <c r="C17" s="187" t="s">
        <v>265</v>
      </c>
      <c r="D17" s="188" t="s">
        <v>266</v>
      </c>
      <c r="E17" s="254">
        <v>1.296</v>
      </c>
      <c r="F17" s="255"/>
      <c r="G17" s="254"/>
      <c r="H17" s="255"/>
    </row>
    <row r="18" spans="1:8" s="193" customFormat="1" outlineLevel="1">
      <c r="A18" s="189" t="s">
        <v>267</v>
      </c>
      <c r="B18" s="190" t="s">
        <v>268</v>
      </c>
      <c r="C18" s="191" t="s">
        <v>269</v>
      </c>
      <c r="D18" s="190" t="s">
        <v>270</v>
      </c>
      <c r="E18" s="192">
        <v>1.1000000000000001</v>
      </c>
      <c r="F18" s="192">
        <v>1.4256</v>
      </c>
      <c r="G18" s="192"/>
      <c r="H18" s="192"/>
    </row>
    <row r="19" spans="1:8" s="198" customFormat="1" outlineLevel="1">
      <c r="A19" s="194" t="s">
        <v>271</v>
      </c>
      <c r="B19" s="195" t="s">
        <v>272</v>
      </c>
      <c r="C19" s="196" t="s">
        <v>273</v>
      </c>
      <c r="D19" s="195" t="s">
        <v>274</v>
      </c>
      <c r="E19" s="197">
        <v>0.43</v>
      </c>
      <c r="F19" s="197">
        <v>0.55728</v>
      </c>
      <c r="G19" s="197"/>
      <c r="H19" s="197"/>
    </row>
    <row r="20" spans="1:8" s="198" customFormat="1" outlineLevel="1">
      <c r="A20" s="199" t="s">
        <v>275</v>
      </c>
      <c r="B20" s="200" t="s">
        <v>276</v>
      </c>
      <c r="C20" s="201" t="s">
        <v>277</v>
      </c>
      <c r="D20" s="200" t="s">
        <v>274</v>
      </c>
      <c r="E20" s="202">
        <v>0.67</v>
      </c>
      <c r="F20" s="202">
        <v>0.86831999999999998</v>
      </c>
      <c r="G20" s="202"/>
      <c r="H20" s="202"/>
    </row>
    <row r="21" spans="1:8" ht="15.75" customHeight="1">
      <c r="A21" s="259" t="s">
        <v>278</v>
      </c>
      <c r="B21" s="260"/>
      <c r="C21" s="260"/>
      <c r="D21" s="260"/>
      <c r="E21" s="260"/>
      <c r="F21" s="261"/>
      <c r="G21" s="185"/>
    </row>
    <row r="22" spans="1:8" s="173" customFormat="1" ht="63.75">
      <c r="A22" s="186" t="s">
        <v>279</v>
      </c>
      <c r="B22" s="187" t="s">
        <v>280</v>
      </c>
      <c r="C22" s="187" t="s">
        <v>281</v>
      </c>
      <c r="D22" s="188" t="s">
        <v>282</v>
      </c>
      <c r="E22" s="254">
        <v>11.2683</v>
      </c>
      <c r="F22" s="255"/>
      <c r="G22" s="254"/>
      <c r="H22" s="255"/>
    </row>
    <row r="23" spans="1:8" s="193" customFormat="1" outlineLevel="1">
      <c r="A23" s="189" t="s">
        <v>283</v>
      </c>
      <c r="B23" s="190" t="s">
        <v>263</v>
      </c>
      <c r="C23" s="191" t="s">
        <v>284</v>
      </c>
      <c r="D23" s="190" t="s">
        <v>270</v>
      </c>
      <c r="E23" s="192">
        <v>30.9</v>
      </c>
      <c r="F23" s="192">
        <v>348.18990000000002</v>
      </c>
      <c r="G23" s="192"/>
      <c r="H23" s="192"/>
    </row>
    <row r="24" spans="1:8" s="207" customFormat="1" outlineLevel="1">
      <c r="A24" s="203" t="s">
        <v>285</v>
      </c>
      <c r="B24" s="204" t="s">
        <v>268</v>
      </c>
      <c r="C24" s="205" t="s">
        <v>269</v>
      </c>
      <c r="D24" s="204" t="s">
        <v>270</v>
      </c>
      <c r="E24" s="206">
        <v>16.350000000000001</v>
      </c>
      <c r="F24" s="206">
        <v>184.2364</v>
      </c>
      <c r="G24" s="206"/>
      <c r="H24" s="206"/>
    </row>
    <row r="25" spans="1:8" s="198" customFormat="1" outlineLevel="1">
      <c r="A25" s="194" t="s">
        <v>286</v>
      </c>
      <c r="B25" s="195" t="s">
        <v>272</v>
      </c>
      <c r="C25" s="196" t="s">
        <v>273</v>
      </c>
      <c r="D25" s="195" t="s">
        <v>274</v>
      </c>
      <c r="E25" s="197">
        <v>3.7</v>
      </c>
      <c r="F25" s="197">
        <v>41.692599999999999</v>
      </c>
      <c r="G25" s="197"/>
      <c r="H25" s="197"/>
    </row>
    <row r="26" spans="1:8" s="198" customFormat="1" outlineLevel="1">
      <c r="A26" s="199" t="s">
        <v>287</v>
      </c>
      <c r="B26" s="200" t="s">
        <v>288</v>
      </c>
      <c r="C26" s="201" t="s">
        <v>289</v>
      </c>
      <c r="D26" s="200" t="s">
        <v>274</v>
      </c>
      <c r="E26" s="202">
        <v>5.6</v>
      </c>
      <c r="F26" s="202">
        <v>63.102400000000003</v>
      </c>
      <c r="G26" s="202"/>
      <c r="H26" s="202"/>
    </row>
    <row r="27" spans="1:8" s="198" customFormat="1" outlineLevel="1">
      <c r="A27" s="199" t="s">
        <v>290</v>
      </c>
      <c r="B27" s="200" t="s">
        <v>291</v>
      </c>
      <c r="C27" s="201" t="s">
        <v>292</v>
      </c>
      <c r="D27" s="200" t="s">
        <v>274</v>
      </c>
      <c r="E27" s="202">
        <v>4.09</v>
      </c>
      <c r="F27" s="202">
        <v>46.087299999999999</v>
      </c>
      <c r="G27" s="202"/>
      <c r="H27" s="202"/>
    </row>
    <row r="28" spans="1:8" s="198" customFormat="1" outlineLevel="1">
      <c r="A28" s="199" t="s">
        <v>293</v>
      </c>
      <c r="B28" s="200" t="s">
        <v>294</v>
      </c>
      <c r="C28" s="201" t="s">
        <v>295</v>
      </c>
      <c r="D28" s="200" t="s">
        <v>274</v>
      </c>
      <c r="E28" s="202">
        <v>1.1100000000000001</v>
      </c>
      <c r="F28" s="202">
        <v>12.5078</v>
      </c>
      <c r="G28" s="202"/>
      <c r="H28" s="202"/>
    </row>
    <row r="29" spans="1:8" s="198" customFormat="1" outlineLevel="1">
      <c r="A29" s="199" t="s">
        <v>296</v>
      </c>
      <c r="B29" s="200" t="s">
        <v>297</v>
      </c>
      <c r="C29" s="201" t="s">
        <v>298</v>
      </c>
      <c r="D29" s="200" t="s">
        <v>274</v>
      </c>
      <c r="E29" s="202">
        <v>1.95</v>
      </c>
      <c r="F29" s="202">
        <v>21.973099999999999</v>
      </c>
      <c r="G29" s="202"/>
      <c r="H29" s="202"/>
    </row>
    <row r="30" spans="1:8" s="198" customFormat="1" outlineLevel="1">
      <c r="A30" s="199" t="s">
        <v>299</v>
      </c>
      <c r="B30" s="200" t="s">
        <v>300</v>
      </c>
      <c r="C30" s="201" t="s">
        <v>301</v>
      </c>
      <c r="D30" s="200" t="s">
        <v>274</v>
      </c>
      <c r="E30" s="202">
        <v>1.01</v>
      </c>
      <c r="F30" s="202">
        <v>11.381</v>
      </c>
      <c r="G30" s="202"/>
      <c r="H30" s="202"/>
    </row>
    <row r="31" spans="1:8" s="207" customFormat="1" outlineLevel="1">
      <c r="A31" s="208" t="s">
        <v>302</v>
      </c>
      <c r="B31" s="209" t="s">
        <v>303</v>
      </c>
      <c r="C31" s="210" t="s">
        <v>304</v>
      </c>
      <c r="D31" s="209" t="s">
        <v>305</v>
      </c>
      <c r="E31" s="211">
        <v>15</v>
      </c>
      <c r="F31" s="211">
        <v>169.02420000000001</v>
      </c>
      <c r="G31" s="211"/>
      <c r="H31" s="211"/>
    </row>
    <row r="32" spans="1:8" s="207" customFormat="1" outlineLevel="1">
      <c r="A32" s="212" t="s">
        <v>306</v>
      </c>
      <c r="B32" s="213" t="s">
        <v>307</v>
      </c>
      <c r="C32" s="214" t="s">
        <v>308</v>
      </c>
      <c r="D32" s="213" t="s">
        <v>305</v>
      </c>
      <c r="E32" s="215">
        <v>66</v>
      </c>
      <c r="F32" s="215">
        <v>743.70650000000001</v>
      </c>
      <c r="G32" s="215"/>
      <c r="H32" s="215"/>
    </row>
    <row r="33" spans="1:8" s="173" customFormat="1">
      <c r="A33" s="186" t="s">
        <v>268</v>
      </c>
      <c r="B33" s="187" t="s">
        <v>309</v>
      </c>
      <c r="C33" s="187" t="s">
        <v>310</v>
      </c>
      <c r="D33" s="188" t="s">
        <v>96</v>
      </c>
      <c r="E33" s="254">
        <v>7.9409999999999998</v>
      </c>
      <c r="F33" s="255"/>
      <c r="G33" s="254"/>
      <c r="H33" s="255"/>
    </row>
    <row r="34" spans="1:8" s="193" customFormat="1" outlineLevel="1">
      <c r="A34" s="189" t="s">
        <v>3</v>
      </c>
      <c r="B34" s="190" t="s">
        <v>268</v>
      </c>
      <c r="C34" s="191" t="s">
        <v>269</v>
      </c>
      <c r="D34" s="190" t="s">
        <v>270</v>
      </c>
      <c r="E34" s="192">
        <v>1.04</v>
      </c>
      <c r="F34" s="192">
        <v>8.2585999999999995</v>
      </c>
      <c r="G34" s="192"/>
      <c r="H34" s="192"/>
    </row>
    <row r="35" spans="1:8" s="198" customFormat="1" outlineLevel="1">
      <c r="A35" s="194" t="s">
        <v>4</v>
      </c>
      <c r="B35" s="195" t="s">
        <v>311</v>
      </c>
      <c r="C35" s="196" t="s">
        <v>312</v>
      </c>
      <c r="D35" s="195" t="s">
        <v>274</v>
      </c>
      <c r="E35" s="197">
        <v>0.52</v>
      </c>
      <c r="F35" s="197">
        <v>4.1292999999999997</v>
      </c>
      <c r="G35" s="197"/>
      <c r="H35" s="197"/>
    </row>
    <row r="36" spans="1:8" s="207" customFormat="1" outlineLevel="1">
      <c r="A36" s="208" t="s">
        <v>5</v>
      </c>
      <c r="B36" s="209" t="s">
        <v>313</v>
      </c>
      <c r="C36" s="210" t="s">
        <v>314</v>
      </c>
      <c r="D36" s="209" t="s">
        <v>96</v>
      </c>
      <c r="E36" s="211">
        <v>1.03</v>
      </c>
      <c r="F36" s="211">
        <v>8.1791999999999998</v>
      </c>
      <c r="G36" s="211"/>
      <c r="H36" s="211"/>
    </row>
    <row r="37" spans="1:8" s="173" customFormat="1" ht="38.25">
      <c r="A37" s="186" t="s">
        <v>315</v>
      </c>
      <c r="B37" s="187" t="s">
        <v>316</v>
      </c>
      <c r="C37" s="187" t="s">
        <v>317</v>
      </c>
      <c r="D37" s="188" t="s">
        <v>318</v>
      </c>
      <c r="E37" s="254">
        <v>13.231999999999999</v>
      </c>
      <c r="F37" s="255"/>
      <c r="G37" s="254"/>
      <c r="H37" s="255"/>
    </row>
    <row r="38" spans="1:8" s="193" customFormat="1" outlineLevel="1">
      <c r="A38" s="189" t="s">
        <v>319</v>
      </c>
      <c r="B38" s="190" t="s">
        <v>263</v>
      </c>
      <c r="C38" s="191" t="s">
        <v>284</v>
      </c>
      <c r="D38" s="190" t="s">
        <v>270</v>
      </c>
      <c r="E38" s="192">
        <v>16.63</v>
      </c>
      <c r="F38" s="192">
        <v>220.04820000000001</v>
      </c>
      <c r="G38" s="192"/>
      <c r="H38" s="192"/>
    </row>
    <row r="39" spans="1:8" s="207" customFormat="1" outlineLevel="1">
      <c r="A39" s="203" t="s">
        <v>320</v>
      </c>
      <c r="B39" s="204" t="s">
        <v>268</v>
      </c>
      <c r="C39" s="205" t="s">
        <v>269</v>
      </c>
      <c r="D39" s="204" t="s">
        <v>270</v>
      </c>
      <c r="E39" s="206">
        <v>9.3800000000000008</v>
      </c>
      <c r="F39" s="206">
        <v>124.11620000000001</v>
      </c>
      <c r="G39" s="206"/>
      <c r="H39" s="206"/>
    </row>
    <row r="40" spans="1:8" s="198" customFormat="1" outlineLevel="1">
      <c r="A40" s="194" t="s">
        <v>321</v>
      </c>
      <c r="B40" s="195" t="s">
        <v>322</v>
      </c>
      <c r="C40" s="196" t="s">
        <v>323</v>
      </c>
      <c r="D40" s="195" t="s">
        <v>274</v>
      </c>
      <c r="E40" s="197">
        <v>1.44</v>
      </c>
      <c r="F40" s="197">
        <v>19.054099999999998</v>
      </c>
      <c r="G40" s="197"/>
      <c r="H40" s="197"/>
    </row>
    <row r="41" spans="1:8" s="198" customFormat="1" outlineLevel="1">
      <c r="A41" s="199" t="s">
        <v>324</v>
      </c>
      <c r="B41" s="200" t="s">
        <v>325</v>
      </c>
      <c r="C41" s="201" t="s">
        <v>326</v>
      </c>
      <c r="D41" s="200" t="s">
        <v>274</v>
      </c>
      <c r="E41" s="202">
        <v>0.24</v>
      </c>
      <c r="F41" s="202">
        <v>3.1757</v>
      </c>
      <c r="G41" s="202"/>
      <c r="H41" s="202"/>
    </row>
    <row r="42" spans="1:8" s="198" customFormat="1" outlineLevel="1">
      <c r="A42" s="199" t="s">
        <v>327</v>
      </c>
      <c r="B42" s="200" t="s">
        <v>297</v>
      </c>
      <c r="C42" s="201" t="s">
        <v>298</v>
      </c>
      <c r="D42" s="200" t="s">
        <v>274</v>
      </c>
      <c r="E42" s="202">
        <v>0.5</v>
      </c>
      <c r="F42" s="202">
        <v>6.6159999999999997</v>
      </c>
      <c r="G42" s="202"/>
      <c r="H42" s="202"/>
    </row>
    <row r="43" spans="1:8" s="198" customFormat="1" outlineLevel="1">
      <c r="A43" s="199" t="s">
        <v>328</v>
      </c>
      <c r="B43" s="200" t="s">
        <v>329</v>
      </c>
      <c r="C43" s="201" t="s">
        <v>330</v>
      </c>
      <c r="D43" s="200" t="s">
        <v>274</v>
      </c>
      <c r="E43" s="202">
        <v>0.12</v>
      </c>
      <c r="F43" s="202">
        <v>1.5878000000000001</v>
      </c>
      <c r="G43" s="202"/>
      <c r="H43" s="202"/>
    </row>
    <row r="44" spans="1:8" s="198" customFormat="1" outlineLevel="1">
      <c r="A44" s="199" t="s">
        <v>331</v>
      </c>
      <c r="B44" s="200" t="s">
        <v>332</v>
      </c>
      <c r="C44" s="201" t="s">
        <v>333</v>
      </c>
      <c r="D44" s="200" t="s">
        <v>274</v>
      </c>
      <c r="E44" s="202">
        <v>1.44</v>
      </c>
      <c r="F44" s="202">
        <v>19.054099999999998</v>
      </c>
      <c r="G44" s="202"/>
      <c r="H44" s="202"/>
    </row>
    <row r="45" spans="1:8" s="198" customFormat="1" ht="24" outlineLevel="1">
      <c r="A45" s="199" t="s">
        <v>334</v>
      </c>
      <c r="B45" s="200" t="s">
        <v>335</v>
      </c>
      <c r="C45" s="201" t="s">
        <v>336</v>
      </c>
      <c r="D45" s="200" t="s">
        <v>274</v>
      </c>
      <c r="E45" s="202">
        <v>3.08</v>
      </c>
      <c r="F45" s="202">
        <v>40.754600000000003</v>
      </c>
      <c r="G45" s="202"/>
      <c r="H45" s="202"/>
    </row>
    <row r="46" spans="1:8" s="198" customFormat="1" ht="24" outlineLevel="1">
      <c r="A46" s="199" t="s">
        <v>337</v>
      </c>
      <c r="B46" s="200" t="s">
        <v>338</v>
      </c>
      <c r="C46" s="201" t="s">
        <v>339</v>
      </c>
      <c r="D46" s="200" t="s">
        <v>274</v>
      </c>
      <c r="E46" s="202">
        <v>1.37</v>
      </c>
      <c r="F46" s="202">
        <v>18.127800000000001</v>
      </c>
      <c r="G46" s="202"/>
      <c r="H46" s="202"/>
    </row>
    <row r="47" spans="1:8" s="198" customFormat="1" ht="24" outlineLevel="1">
      <c r="A47" s="199" t="s">
        <v>340</v>
      </c>
      <c r="B47" s="200" t="s">
        <v>341</v>
      </c>
      <c r="C47" s="201" t="s">
        <v>342</v>
      </c>
      <c r="D47" s="200" t="s">
        <v>274</v>
      </c>
      <c r="E47" s="202">
        <v>1.55</v>
      </c>
      <c r="F47" s="202">
        <v>20.509599999999999</v>
      </c>
      <c r="G47" s="202"/>
      <c r="H47" s="202"/>
    </row>
    <row r="48" spans="1:8" s="207" customFormat="1" outlineLevel="1">
      <c r="A48" s="208" t="s">
        <v>343</v>
      </c>
      <c r="B48" s="209" t="s">
        <v>344</v>
      </c>
      <c r="C48" s="210" t="s">
        <v>345</v>
      </c>
      <c r="D48" s="209" t="s">
        <v>96</v>
      </c>
      <c r="E48" s="211">
        <v>96.6</v>
      </c>
      <c r="F48" s="211">
        <v>1278.2112</v>
      </c>
      <c r="G48" s="211"/>
      <c r="H48" s="211"/>
    </row>
    <row r="49" spans="1:8" s="207" customFormat="1" outlineLevel="1">
      <c r="A49" s="212" t="s">
        <v>346</v>
      </c>
      <c r="B49" s="213" t="s">
        <v>303</v>
      </c>
      <c r="C49" s="214" t="s">
        <v>304</v>
      </c>
      <c r="D49" s="213" t="s">
        <v>305</v>
      </c>
      <c r="E49" s="215">
        <v>0.9</v>
      </c>
      <c r="F49" s="215">
        <v>11.908799999999999</v>
      </c>
      <c r="G49" s="215"/>
      <c r="H49" s="215"/>
    </row>
    <row r="50" spans="1:8" s="207" customFormat="1" outlineLevel="1">
      <c r="A50" s="212" t="s">
        <v>347</v>
      </c>
      <c r="B50" s="213" t="s">
        <v>348</v>
      </c>
      <c r="C50" s="214" t="s">
        <v>349</v>
      </c>
      <c r="D50" s="213" t="s">
        <v>96</v>
      </c>
      <c r="E50" s="215">
        <v>1.0800000000000001E-2</v>
      </c>
      <c r="F50" s="215">
        <v>0.14290600000000001</v>
      </c>
      <c r="G50" s="215"/>
      <c r="H50" s="215"/>
    </row>
    <row r="51" spans="1:8" s="173" customFormat="1" ht="25.5">
      <c r="A51" s="186" t="s">
        <v>350</v>
      </c>
      <c r="B51" s="187" t="s">
        <v>351</v>
      </c>
      <c r="C51" s="187" t="s">
        <v>352</v>
      </c>
      <c r="D51" s="188" t="s">
        <v>353</v>
      </c>
      <c r="E51" s="254">
        <v>13.231999999999999</v>
      </c>
      <c r="F51" s="255"/>
      <c r="G51" s="254"/>
      <c r="H51" s="255"/>
    </row>
    <row r="52" spans="1:8" s="193" customFormat="1" outlineLevel="1">
      <c r="A52" s="189" t="s">
        <v>354</v>
      </c>
      <c r="B52" s="190" t="s">
        <v>263</v>
      </c>
      <c r="C52" s="191" t="s">
        <v>284</v>
      </c>
      <c r="D52" s="190" t="s">
        <v>270</v>
      </c>
      <c r="E52" s="192">
        <v>1.1599999999999999</v>
      </c>
      <c r="F52" s="192">
        <v>15.3491</v>
      </c>
      <c r="G52" s="192"/>
      <c r="H52" s="192"/>
    </row>
    <row r="53" spans="1:8" s="207" customFormat="1" outlineLevel="1">
      <c r="A53" s="203" t="s">
        <v>355</v>
      </c>
      <c r="B53" s="204" t="s">
        <v>268</v>
      </c>
      <c r="C53" s="205" t="s">
        <v>269</v>
      </c>
      <c r="D53" s="204" t="s">
        <v>270</v>
      </c>
      <c r="E53" s="206">
        <v>0.72</v>
      </c>
      <c r="F53" s="206">
        <v>9.5269999999999992</v>
      </c>
      <c r="G53" s="206"/>
      <c r="H53" s="206"/>
    </row>
    <row r="54" spans="1:8" s="198" customFormat="1" outlineLevel="1">
      <c r="A54" s="194" t="s">
        <v>356</v>
      </c>
      <c r="B54" s="195" t="s">
        <v>322</v>
      </c>
      <c r="C54" s="196" t="s">
        <v>323</v>
      </c>
      <c r="D54" s="195" t="s">
        <v>274</v>
      </c>
      <c r="E54" s="197">
        <v>0.36</v>
      </c>
      <c r="F54" s="197">
        <v>4.7634999999999996</v>
      </c>
      <c r="G54" s="197"/>
      <c r="H54" s="197"/>
    </row>
    <row r="55" spans="1:8" s="198" customFormat="1" outlineLevel="1">
      <c r="A55" s="199" t="s">
        <v>357</v>
      </c>
      <c r="B55" s="200" t="s">
        <v>325</v>
      </c>
      <c r="C55" s="201" t="s">
        <v>326</v>
      </c>
      <c r="D55" s="200" t="s">
        <v>274</v>
      </c>
      <c r="E55" s="202">
        <v>0.06</v>
      </c>
      <c r="F55" s="202">
        <v>0.79391999999999996</v>
      </c>
      <c r="G55" s="202"/>
      <c r="H55" s="202"/>
    </row>
    <row r="56" spans="1:8" s="198" customFormat="1" outlineLevel="1">
      <c r="A56" s="199" t="s">
        <v>358</v>
      </c>
      <c r="B56" s="200" t="s">
        <v>329</v>
      </c>
      <c r="C56" s="201" t="s">
        <v>330</v>
      </c>
      <c r="D56" s="200" t="s">
        <v>274</v>
      </c>
      <c r="E56" s="202">
        <v>0.03</v>
      </c>
      <c r="F56" s="202">
        <v>0.39695999999999998</v>
      </c>
      <c r="G56" s="202"/>
      <c r="H56" s="202"/>
    </row>
    <row r="57" spans="1:8" s="198" customFormat="1" outlineLevel="1">
      <c r="A57" s="199" t="s">
        <v>359</v>
      </c>
      <c r="B57" s="200" t="s">
        <v>332</v>
      </c>
      <c r="C57" s="201" t="s">
        <v>333</v>
      </c>
      <c r="D57" s="200" t="s">
        <v>274</v>
      </c>
      <c r="E57" s="202">
        <v>0.36</v>
      </c>
      <c r="F57" s="202">
        <v>4.7634999999999996</v>
      </c>
      <c r="G57" s="202"/>
      <c r="H57" s="202"/>
    </row>
    <row r="58" spans="1:8" s="207" customFormat="1" outlineLevel="1">
      <c r="A58" s="208" t="s">
        <v>360</v>
      </c>
      <c r="B58" s="209" t="s">
        <v>344</v>
      </c>
      <c r="C58" s="210" t="s">
        <v>345</v>
      </c>
      <c r="D58" s="209" t="s">
        <v>96</v>
      </c>
      <c r="E58" s="211">
        <v>24.22</v>
      </c>
      <c r="F58" s="211">
        <v>320.47899999999998</v>
      </c>
      <c r="G58" s="211"/>
      <c r="H58" s="211"/>
    </row>
    <row r="59" spans="1:8" s="207" customFormat="1" outlineLevel="1">
      <c r="A59" s="212" t="s">
        <v>361</v>
      </c>
      <c r="B59" s="213" t="s">
        <v>348</v>
      </c>
      <c r="C59" s="214" t="s">
        <v>349</v>
      </c>
      <c r="D59" s="213" t="s">
        <v>96</v>
      </c>
      <c r="E59" s="215">
        <v>2.8E-3</v>
      </c>
      <c r="F59" s="215">
        <v>3.705E-2</v>
      </c>
      <c r="G59" s="215"/>
      <c r="H59" s="215"/>
    </row>
    <row r="60" spans="1:8" s="173" customFormat="1">
      <c r="A60" s="186" t="s">
        <v>362</v>
      </c>
      <c r="B60" s="187" t="s">
        <v>363</v>
      </c>
      <c r="C60" s="187" t="s">
        <v>364</v>
      </c>
      <c r="D60" s="188" t="s">
        <v>365</v>
      </c>
      <c r="E60" s="254">
        <v>17.46</v>
      </c>
      <c r="F60" s="255"/>
      <c r="G60" s="254"/>
      <c r="H60" s="255"/>
    </row>
    <row r="61" spans="1:8" s="193" customFormat="1" outlineLevel="1">
      <c r="A61" s="189" t="s">
        <v>366</v>
      </c>
      <c r="B61" s="190" t="s">
        <v>268</v>
      </c>
      <c r="C61" s="191" t="s">
        <v>269</v>
      </c>
      <c r="D61" s="190" t="s">
        <v>270</v>
      </c>
      <c r="E61" s="192">
        <v>0.7</v>
      </c>
      <c r="F61" s="192">
        <v>12.222</v>
      </c>
      <c r="G61" s="192"/>
      <c r="H61" s="192"/>
    </row>
    <row r="62" spans="1:8" s="198" customFormat="1" outlineLevel="1">
      <c r="A62" s="194" t="s">
        <v>367</v>
      </c>
      <c r="B62" s="195" t="s">
        <v>272</v>
      </c>
      <c r="C62" s="196" t="s">
        <v>273</v>
      </c>
      <c r="D62" s="195" t="s">
        <v>274</v>
      </c>
      <c r="E62" s="197">
        <v>0.21</v>
      </c>
      <c r="F62" s="197">
        <v>3.6665999999999999</v>
      </c>
      <c r="G62" s="197"/>
      <c r="H62" s="197"/>
    </row>
    <row r="63" spans="1:8" s="198" customFormat="1" outlineLevel="1">
      <c r="A63" s="199" t="s">
        <v>368</v>
      </c>
      <c r="B63" s="200" t="s">
        <v>369</v>
      </c>
      <c r="C63" s="201" t="s">
        <v>370</v>
      </c>
      <c r="D63" s="200" t="s">
        <v>274</v>
      </c>
      <c r="E63" s="202">
        <v>0.49</v>
      </c>
      <c r="F63" s="202">
        <v>8.5554000000000006</v>
      </c>
      <c r="G63" s="202"/>
      <c r="H63" s="202"/>
    </row>
    <row r="64" spans="1:8" s="207" customFormat="1" outlineLevel="1">
      <c r="A64" s="208" t="s">
        <v>371</v>
      </c>
      <c r="B64" s="209" t="s">
        <v>307</v>
      </c>
      <c r="C64" s="210" t="s">
        <v>308</v>
      </c>
      <c r="D64" s="209" t="s">
        <v>305</v>
      </c>
      <c r="E64" s="211">
        <v>12.6</v>
      </c>
      <c r="F64" s="211">
        <v>219.99600000000001</v>
      </c>
      <c r="G64" s="211"/>
      <c r="H64" s="211"/>
    </row>
    <row r="65" spans="1:8" s="173" customFormat="1" ht="25.5">
      <c r="A65" s="186" t="s">
        <v>372</v>
      </c>
      <c r="B65" s="187" t="s">
        <v>373</v>
      </c>
      <c r="C65" s="187" t="s">
        <v>374</v>
      </c>
      <c r="D65" s="188" t="s">
        <v>365</v>
      </c>
      <c r="E65" s="254">
        <v>-17.46</v>
      </c>
      <c r="F65" s="255"/>
      <c r="G65" s="254"/>
      <c r="H65" s="255"/>
    </row>
    <row r="66" spans="1:8" s="207" customFormat="1" outlineLevel="1">
      <c r="A66" s="208" t="s">
        <v>375</v>
      </c>
      <c r="B66" s="209" t="s">
        <v>307</v>
      </c>
      <c r="C66" s="210" t="s">
        <v>308</v>
      </c>
      <c r="D66" s="209" t="s">
        <v>305</v>
      </c>
      <c r="E66" s="211">
        <v>6.5</v>
      </c>
      <c r="F66" s="211">
        <v>-113.49</v>
      </c>
      <c r="G66" s="211"/>
      <c r="H66" s="211"/>
    </row>
    <row r="67" spans="1:8" ht="15.75" customHeight="1">
      <c r="A67" s="259" t="s">
        <v>376</v>
      </c>
      <c r="B67" s="260"/>
      <c r="C67" s="260"/>
      <c r="D67" s="260"/>
      <c r="E67" s="260"/>
      <c r="F67" s="261"/>
      <c r="G67" s="185"/>
    </row>
    <row r="68" spans="1:8" s="173" customFormat="1" ht="25.5">
      <c r="A68" s="186" t="s">
        <v>377</v>
      </c>
      <c r="B68" s="187" t="s">
        <v>378</v>
      </c>
      <c r="C68" s="187" t="s">
        <v>379</v>
      </c>
      <c r="D68" s="188" t="s">
        <v>380</v>
      </c>
      <c r="E68" s="254">
        <v>0.15</v>
      </c>
      <c r="F68" s="255"/>
      <c r="G68" s="254"/>
      <c r="H68" s="255"/>
    </row>
    <row r="69" spans="1:8" s="193" customFormat="1" outlineLevel="1">
      <c r="A69" s="189" t="s">
        <v>381</v>
      </c>
      <c r="B69" s="190" t="s">
        <v>263</v>
      </c>
      <c r="C69" s="191" t="s">
        <v>284</v>
      </c>
      <c r="D69" s="190" t="s">
        <v>270</v>
      </c>
      <c r="E69" s="192">
        <v>320</v>
      </c>
      <c r="F69" s="192">
        <v>48</v>
      </c>
      <c r="G69" s="192"/>
      <c r="H69" s="192"/>
    </row>
    <row r="70" spans="1:8" s="207" customFormat="1" outlineLevel="1">
      <c r="A70" s="203" t="s">
        <v>382</v>
      </c>
      <c r="B70" s="204" t="s">
        <v>268</v>
      </c>
      <c r="C70" s="205" t="s">
        <v>269</v>
      </c>
      <c r="D70" s="204" t="s">
        <v>270</v>
      </c>
      <c r="E70" s="206">
        <v>14.53</v>
      </c>
      <c r="F70" s="206">
        <v>2.1795</v>
      </c>
      <c r="G70" s="206"/>
      <c r="H70" s="206"/>
    </row>
    <row r="71" spans="1:8" s="198" customFormat="1" ht="24" outlineLevel="1">
      <c r="A71" s="194" t="s">
        <v>383</v>
      </c>
      <c r="B71" s="195" t="s">
        <v>384</v>
      </c>
      <c r="C71" s="196" t="s">
        <v>385</v>
      </c>
      <c r="D71" s="195" t="s">
        <v>274</v>
      </c>
      <c r="E71" s="197">
        <v>1.52</v>
      </c>
      <c r="F71" s="197">
        <v>0.22800000000000001</v>
      </c>
      <c r="G71" s="197"/>
      <c r="H71" s="197"/>
    </row>
    <row r="72" spans="1:8" s="198" customFormat="1" outlineLevel="1">
      <c r="A72" s="199" t="s">
        <v>386</v>
      </c>
      <c r="B72" s="200" t="s">
        <v>387</v>
      </c>
      <c r="C72" s="201" t="s">
        <v>388</v>
      </c>
      <c r="D72" s="200" t="s">
        <v>274</v>
      </c>
      <c r="E72" s="202">
        <v>11</v>
      </c>
      <c r="F72" s="202">
        <v>1.65</v>
      </c>
      <c r="G72" s="202"/>
      <c r="H72" s="202"/>
    </row>
    <row r="73" spans="1:8" s="198" customFormat="1" outlineLevel="1">
      <c r="A73" s="199" t="s">
        <v>389</v>
      </c>
      <c r="B73" s="200" t="s">
        <v>390</v>
      </c>
      <c r="C73" s="201" t="s">
        <v>391</v>
      </c>
      <c r="D73" s="200" t="s">
        <v>274</v>
      </c>
      <c r="E73" s="202">
        <v>2.0099999999999998</v>
      </c>
      <c r="F73" s="202">
        <v>0.30149999999999999</v>
      </c>
      <c r="G73" s="202"/>
      <c r="H73" s="202"/>
    </row>
    <row r="74" spans="1:8" s="207" customFormat="1" outlineLevel="1">
      <c r="A74" s="208" t="s">
        <v>392</v>
      </c>
      <c r="B74" s="209" t="s">
        <v>393</v>
      </c>
      <c r="C74" s="210" t="s">
        <v>394</v>
      </c>
      <c r="D74" s="209" t="s">
        <v>96</v>
      </c>
      <c r="E74" s="211">
        <v>4.8000000000000001E-2</v>
      </c>
      <c r="F74" s="211">
        <v>7.1999999999999998E-3</v>
      </c>
      <c r="G74" s="211"/>
      <c r="H74" s="211"/>
    </row>
    <row r="75" spans="1:8" s="207" customFormat="1" outlineLevel="1">
      <c r="A75" s="212" t="s">
        <v>395</v>
      </c>
      <c r="B75" s="213" t="s">
        <v>396</v>
      </c>
      <c r="C75" s="214" t="s">
        <v>397</v>
      </c>
      <c r="D75" s="213" t="s">
        <v>96</v>
      </c>
      <c r="E75" s="215">
        <v>1.9349999999999999E-2</v>
      </c>
      <c r="F75" s="215">
        <v>2.9030000000000002E-3</v>
      </c>
      <c r="G75" s="215"/>
      <c r="H75" s="215"/>
    </row>
    <row r="76" spans="1:8" s="207" customFormat="1" outlineLevel="1">
      <c r="A76" s="212" t="s">
        <v>398</v>
      </c>
      <c r="B76" s="213" t="s">
        <v>399</v>
      </c>
      <c r="C76" s="214" t="s">
        <v>400</v>
      </c>
      <c r="D76" s="213" t="s">
        <v>96</v>
      </c>
      <c r="E76" s="215">
        <v>5.62E-3</v>
      </c>
      <c r="F76" s="215">
        <v>8.43E-4</v>
      </c>
      <c r="G76" s="215"/>
      <c r="H76" s="215"/>
    </row>
    <row r="77" spans="1:8" s="207" customFormat="1" outlineLevel="1">
      <c r="A77" s="212" t="s">
        <v>401</v>
      </c>
      <c r="B77" s="213" t="s">
        <v>402</v>
      </c>
      <c r="C77" s="214" t="s">
        <v>403</v>
      </c>
      <c r="D77" s="213" t="s">
        <v>96</v>
      </c>
      <c r="E77" s="215">
        <v>3.3800000000000002E-3</v>
      </c>
      <c r="F77" s="215">
        <v>5.0699999999999996E-4</v>
      </c>
      <c r="G77" s="215"/>
      <c r="H77" s="215"/>
    </row>
    <row r="78" spans="1:8" s="173" customFormat="1" ht="25.5">
      <c r="A78" s="186" t="s">
        <v>404</v>
      </c>
      <c r="B78" s="187" t="s">
        <v>405</v>
      </c>
      <c r="C78" s="187" t="s">
        <v>406</v>
      </c>
      <c r="D78" s="188" t="s">
        <v>407</v>
      </c>
      <c r="E78" s="254">
        <v>2.3999999999999998E-3</v>
      </c>
      <c r="F78" s="255"/>
      <c r="G78" s="254"/>
      <c r="H78" s="255"/>
    </row>
    <row r="79" spans="1:8" s="193" customFormat="1" outlineLevel="1">
      <c r="A79" s="189" t="s">
        <v>408</v>
      </c>
      <c r="B79" s="190" t="s">
        <v>263</v>
      </c>
      <c r="C79" s="191" t="s">
        <v>284</v>
      </c>
      <c r="D79" s="190" t="s">
        <v>270</v>
      </c>
      <c r="E79" s="192">
        <v>402.22</v>
      </c>
      <c r="F79" s="192">
        <v>0.96532799999999996</v>
      </c>
      <c r="G79" s="192"/>
      <c r="H79" s="192"/>
    </row>
    <row r="80" spans="1:8" s="207" customFormat="1" outlineLevel="1">
      <c r="A80" s="203" t="s">
        <v>409</v>
      </c>
      <c r="B80" s="204" t="s">
        <v>268</v>
      </c>
      <c r="C80" s="205" t="s">
        <v>269</v>
      </c>
      <c r="D80" s="204" t="s">
        <v>270</v>
      </c>
      <c r="E80" s="206">
        <v>0.48</v>
      </c>
      <c r="F80" s="206">
        <v>1.152E-3</v>
      </c>
      <c r="G80" s="206"/>
      <c r="H80" s="206"/>
    </row>
    <row r="81" spans="1:8" s="198" customFormat="1" outlineLevel="1">
      <c r="A81" s="194" t="s">
        <v>410</v>
      </c>
      <c r="B81" s="195" t="s">
        <v>411</v>
      </c>
      <c r="C81" s="196" t="s">
        <v>412</v>
      </c>
      <c r="D81" s="195" t="s">
        <v>274</v>
      </c>
      <c r="E81" s="197">
        <v>20.88</v>
      </c>
      <c r="F81" s="197">
        <v>5.0111999999999997E-2</v>
      </c>
      <c r="G81" s="197"/>
      <c r="H81" s="197"/>
    </row>
    <row r="82" spans="1:8" s="198" customFormat="1" outlineLevel="1">
      <c r="A82" s="199" t="s">
        <v>413</v>
      </c>
      <c r="B82" s="200" t="s">
        <v>414</v>
      </c>
      <c r="C82" s="201" t="s">
        <v>415</v>
      </c>
      <c r="D82" s="200" t="s">
        <v>274</v>
      </c>
      <c r="E82" s="202">
        <v>0.72</v>
      </c>
      <c r="F82" s="202">
        <v>1.7279999999999999E-3</v>
      </c>
      <c r="G82" s="202"/>
      <c r="H82" s="202"/>
    </row>
    <row r="83" spans="1:8" s="198" customFormat="1" outlineLevel="1">
      <c r="A83" s="199" t="s">
        <v>416</v>
      </c>
      <c r="B83" s="200" t="s">
        <v>417</v>
      </c>
      <c r="C83" s="201" t="s">
        <v>391</v>
      </c>
      <c r="D83" s="200" t="s">
        <v>274</v>
      </c>
      <c r="E83" s="202">
        <v>0.48</v>
      </c>
      <c r="F83" s="202">
        <v>1.152E-3</v>
      </c>
      <c r="G83" s="202"/>
      <c r="H83" s="202"/>
    </row>
    <row r="84" spans="1:8" s="207" customFormat="1" outlineLevel="1">
      <c r="A84" s="208" t="s">
        <v>418</v>
      </c>
      <c r="B84" s="209" t="s">
        <v>419</v>
      </c>
      <c r="C84" s="210" t="s">
        <v>420</v>
      </c>
      <c r="D84" s="209" t="s">
        <v>305</v>
      </c>
      <c r="E84" s="211">
        <v>102</v>
      </c>
      <c r="F84" s="211">
        <v>0.24479999999999999</v>
      </c>
      <c r="G84" s="211"/>
      <c r="H84" s="211"/>
    </row>
    <row r="85" spans="1:8" s="207" customFormat="1" outlineLevel="1">
      <c r="A85" s="212" t="s">
        <v>421</v>
      </c>
      <c r="B85" s="213" t="s">
        <v>303</v>
      </c>
      <c r="C85" s="214" t="s">
        <v>304</v>
      </c>
      <c r="D85" s="213" t="s">
        <v>305</v>
      </c>
      <c r="E85" s="215">
        <v>0.36399999999999999</v>
      </c>
      <c r="F85" s="215">
        <v>8.7399999999999999E-4</v>
      </c>
      <c r="G85" s="215"/>
      <c r="H85" s="215"/>
    </row>
    <row r="86" spans="1:8" s="207" customFormat="1" outlineLevel="1">
      <c r="A86" s="212" t="s">
        <v>422</v>
      </c>
      <c r="B86" s="213" t="s">
        <v>423</v>
      </c>
      <c r="C86" s="214" t="s">
        <v>424</v>
      </c>
      <c r="D86" s="213" t="s">
        <v>96</v>
      </c>
      <c r="E86" s="215">
        <v>1.9E-2</v>
      </c>
      <c r="F86" s="215">
        <v>4.6E-5</v>
      </c>
      <c r="G86" s="215"/>
      <c r="H86" s="215"/>
    </row>
    <row r="87" spans="1:8" s="207" customFormat="1" outlineLevel="1">
      <c r="A87" s="212" t="s">
        <v>425</v>
      </c>
      <c r="B87" s="213" t="s">
        <v>426</v>
      </c>
      <c r="C87" s="214" t="s">
        <v>427</v>
      </c>
      <c r="D87" s="213" t="s">
        <v>96</v>
      </c>
      <c r="E87" s="215">
        <v>2.5000000000000001E-2</v>
      </c>
      <c r="F87" s="215">
        <v>6.0000000000000002E-5</v>
      </c>
      <c r="G87" s="215"/>
      <c r="H87" s="215"/>
    </row>
    <row r="88" spans="1:8" s="207" customFormat="1" outlineLevel="1">
      <c r="A88" s="212" t="s">
        <v>428</v>
      </c>
      <c r="B88" s="213" t="s">
        <v>429</v>
      </c>
      <c r="C88" s="214" t="s">
        <v>430</v>
      </c>
      <c r="D88" s="213" t="s">
        <v>96</v>
      </c>
      <c r="E88" s="215">
        <v>2.5000000000000001E-2</v>
      </c>
      <c r="F88" s="215">
        <v>6.0000000000000002E-5</v>
      </c>
      <c r="G88" s="215"/>
      <c r="H88" s="215"/>
    </row>
    <row r="89" spans="1:8" s="207" customFormat="1" outlineLevel="1">
      <c r="A89" s="212" t="s">
        <v>431</v>
      </c>
      <c r="B89" s="213" t="s">
        <v>432</v>
      </c>
      <c r="C89" s="214" t="s">
        <v>433</v>
      </c>
      <c r="D89" s="213" t="s">
        <v>193</v>
      </c>
      <c r="E89" s="215">
        <v>123</v>
      </c>
      <c r="F89" s="215">
        <v>0.29520000000000002</v>
      </c>
      <c r="G89" s="215"/>
      <c r="H89" s="215"/>
    </row>
    <row r="90" spans="1:8" s="207" customFormat="1" ht="24" outlineLevel="1">
      <c r="A90" s="212" t="s">
        <v>434</v>
      </c>
      <c r="B90" s="213" t="s">
        <v>435</v>
      </c>
      <c r="C90" s="214" t="s">
        <v>436</v>
      </c>
      <c r="D90" s="213" t="s">
        <v>305</v>
      </c>
      <c r="E90" s="215">
        <v>0.59</v>
      </c>
      <c r="F90" s="215">
        <v>1.4159999999999999E-3</v>
      </c>
      <c r="G90" s="215"/>
      <c r="H90" s="215"/>
    </row>
    <row r="91" spans="1:8" s="207" customFormat="1" outlineLevel="1">
      <c r="A91" s="212" t="s">
        <v>437</v>
      </c>
      <c r="B91" s="213" t="s">
        <v>438</v>
      </c>
      <c r="C91" s="214" t="s">
        <v>439</v>
      </c>
      <c r="D91" s="213" t="s">
        <v>193</v>
      </c>
      <c r="E91" s="215">
        <v>55</v>
      </c>
      <c r="F91" s="215">
        <v>0.13200000000000001</v>
      </c>
      <c r="G91" s="215"/>
      <c r="H91" s="215"/>
    </row>
    <row r="92" spans="1:8" s="173" customFormat="1">
      <c r="A92" s="186" t="s">
        <v>440</v>
      </c>
      <c r="B92" s="187" t="s">
        <v>207</v>
      </c>
      <c r="C92" s="187" t="s">
        <v>441</v>
      </c>
      <c r="D92" s="188" t="s">
        <v>195</v>
      </c>
      <c r="E92" s="262">
        <v>60</v>
      </c>
      <c r="F92" s="263"/>
      <c r="G92" s="262"/>
      <c r="H92" s="263"/>
    </row>
    <row r="93" spans="1:8" s="173" customFormat="1">
      <c r="A93" s="186" t="s">
        <v>442</v>
      </c>
      <c r="B93" s="187" t="s">
        <v>207</v>
      </c>
      <c r="C93" s="187" t="s">
        <v>196</v>
      </c>
      <c r="D93" s="188" t="s">
        <v>194</v>
      </c>
      <c r="E93" s="262">
        <v>5</v>
      </c>
      <c r="F93" s="263"/>
      <c r="G93" s="262"/>
      <c r="H93" s="263"/>
    </row>
    <row r="94" spans="1:8" s="173" customFormat="1">
      <c r="A94" s="186" t="s">
        <v>443</v>
      </c>
      <c r="B94" s="187" t="s">
        <v>207</v>
      </c>
      <c r="C94" s="187" t="s">
        <v>210</v>
      </c>
      <c r="D94" s="188" t="s">
        <v>194</v>
      </c>
      <c r="E94" s="262">
        <v>5</v>
      </c>
      <c r="F94" s="263"/>
      <c r="G94" s="262"/>
      <c r="H94" s="263"/>
    </row>
    <row r="95" spans="1:8" s="173" customFormat="1">
      <c r="A95" s="186" t="s">
        <v>444</v>
      </c>
      <c r="B95" s="187" t="s">
        <v>207</v>
      </c>
      <c r="C95" s="187" t="s">
        <v>208</v>
      </c>
      <c r="D95" s="188" t="s">
        <v>194</v>
      </c>
      <c r="E95" s="262">
        <v>5</v>
      </c>
      <c r="F95" s="263"/>
      <c r="G95" s="262"/>
      <c r="H95" s="263"/>
    </row>
    <row r="96" spans="1:8" s="173" customFormat="1">
      <c r="A96" s="186" t="s">
        <v>445</v>
      </c>
      <c r="B96" s="187" t="s">
        <v>207</v>
      </c>
      <c r="C96" s="187" t="s">
        <v>212</v>
      </c>
      <c r="D96" s="188" t="s">
        <v>195</v>
      </c>
      <c r="E96" s="262">
        <v>19</v>
      </c>
      <c r="F96" s="263"/>
      <c r="G96" s="262"/>
      <c r="H96" s="263"/>
    </row>
    <row r="97" spans="1:8" ht="15.75" customHeight="1">
      <c r="A97" s="259" t="s">
        <v>446</v>
      </c>
      <c r="B97" s="260"/>
      <c r="C97" s="260"/>
      <c r="D97" s="260"/>
      <c r="E97" s="260"/>
      <c r="F97" s="261"/>
      <c r="G97" s="185"/>
    </row>
    <row r="98" spans="1:8" s="173" customFormat="1" ht="51">
      <c r="A98" s="186" t="s">
        <v>447</v>
      </c>
      <c r="B98" s="187" t="s">
        <v>448</v>
      </c>
      <c r="C98" s="187" t="s">
        <v>449</v>
      </c>
      <c r="D98" s="188" t="s">
        <v>96</v>
      </c>
      <c r="E98" s="254">
        <v>1598.6902</v>
      </c>
      <c r="F98" s="255"/>
      <c r="G98" s="254"/>
      <c r="H98" s="255"/>
    </row>
    <row r="99" spans="1:8" s="193" customFormat="1" outlineLevel="1">
      <c r="A99" s="189" t="s">
        <v>450</v>
      </c>
      <c r="B99" s="190" t="s">
        <v>268</v>
      </c>
      <c r="C99" s="191" t="s">
        <v>269</v>
      </c>
      <c r="D99" s="190" t="s">
        <v>270</v>
      </c>
      <c r="E99" s="192">
        <v>4.3131999999999997E-2</v>
      </c>
      <c r="F99" s="192">
        <v>68.954700000000003</v>
      </c>
      <c r="G99" s="192"/>
      <c r="H99" s="192"/>
    </row>
    <row r="100" spans="1:8" s="198" customFormat="1" outlineLevel="1">
      <c r="A100" s="194" t="s">
        <v>451</v>
      </c>
      <c r="B100" s="195" t="s">
        <v>452</v>
      </c>
      <c r="C100" s="196" t="s">
        <v>453</v>
      </c>
      <c r="D100" s="195" t="s">
        <v>274</v>
      </c>
      <c r="E100" s="197">
        <v>4.3131999999999997E-2</v>
      </c>
      <c r="F100" s="197">
        <v>68.954700000000003</v>
      </c>
      <c r="G100" s="197"/>
      <c r="H100" s="197"/>
    </row>
    <row r="101" spans="1:8" s="173" customFormat="1" ht="51">
      <c r="A101" s="186" t="s">
        <v>454</v>
      </c>
      <c r="B101" s="187" t="s">
        <v>455</v>
      </c>
      <c r="C101" s="187" t="s">
        <v>456</v>
      </c>
      <c r="D101" s="188" t="s">
        <v>96</v>
      </c>
      <c r="E101" s="254">
        <v>1360.34</v>
      </c>
      <c r="F101" s="255"/>
      <c r="G101" s="254"/>
      <c r="H101" s="255"/>
    </row>
    <row r="102" spans="1:8" s="193" customFormat="1" outlineLevel="1">
      <c r="A102" s="189" t="s">
        <v>457</v>
      </c>
      <c r="B102" s="190" t="s">
        <v>268</v>
      </c>
      <c r="C102" s="191" t="s">
        <v>269</v>
      </c>
      <c r="D102" s="190" t="s">
        <v>270</v>
      </c>
      <c r="E102" s="192">
        <v>2.5132999999999999E-2</v>
      </c>
      <c r="F102" s="192">
        <v>34.189399999999999</v>
      </c>
      <c r="G102" s="192"/>
      <c r="H102" s="192"/>
    </row>
    <row r="103" spans="1:8" s="198" customFormat="1" outlineLevel="1">
      <c r="A103" s="194" t="s">
        <v>458</v>
      </c>
      <c r="B103" s="195" t="s">
        <v>452</v>
      </c>
      <c r="C103" s="196" t="s">
        <v>453</v>
      </c>
      <c r="D103" s="195" t="s">
        <v>274</v>
      </c>
      <c r="E103" s="197">
        <v>2.5132999999999999E-2</v>
      </c>
      <c r="F103" s="197">
        <v>34.189399999999999</v>
      </c>
      <c r="G103" s="197"/>
      <c r="H103" s="197"/>
    </row>
  </sheetData>
  <mergeCells count="50">
    <mergeCell ref="G98:H98"/>
    <mergeCell ref="G101:H101"/>
    <mergeCell ref="G92:H92"/>
    <mergeCell ref="G93:H93"/>
    <mergeCell ref="G94:H94"/>
    <mergeCell ref="G95:H95"/>
    <mergeCell ref="G96:H96"/>
    <mergeCell ref="G51:H51"/>
    <mergeCell ref="G60:H60"/>
    <mergeCell ref="G65:H65"/>
    <mergeCell ref="G68:H68"/>
    <mergeCell ref="G78:H78"/>
    <mergeCell ref="G12:H12"/>
    <mergeCell ref="G17:H17"/>
    <mergeCell ref="G22:H22"/>
    <mergeCell ref="G33:H33"/>
    <mergeCell ref="G37:H37"/>
    <mergeCell ref="E96:F96"/>
    <mergeCell ref="A97:F97"/>
    <mergeCell ref="E98:F98"/>
    <mergeCell ref="E101:F101"/>
    <mergeCell ref="E78:F78"/>
    <mergeCell ref="E92:F92"/>
    <mergeCell ref="E93:F93"/>
    <mergeCell ref="E94:F94"/>
    <mergeCell ref="E95:F95"/>
    <mergeCell ref="E68:F68"/>
    <mergeCell ref="A15:F15"/>
    <mergeCell ref="A16:F16"/>
    <mergeCell ref="E17:F17"/>
    <mergeCell ref="A21:F21"/>
    <mergeCell ref="E22:F22"/>
    <mergeCell ref="E33:F33"/>
    <mergeCell ref="E37:F37"/>
    <mergeCell ref="E51:F51"/>
    <mergeCell ref="E60:F60"/>
    <mergeCell ref="E65:F65"/>
    <mergeCell ref="A67:F67"/>
    <mergeCell ref="C11:F11"/>
    <mergeCell ref="A12:A13"/>
    <mergeCell ref="B12:B13"/>
    <mergeCell ref="C12:C13"/>
    <mergeCell ref="D12:D13"/>
    <mergeCell ref="E12:F12"/>
    <mergeCell ref="B9:F9"/>
    <mergeCell ref="B2:F2"/>
    <mergeCell ref="B3:F3"/>
    <mergeCell ref="D5:F5"/>
    <mergeCell ref="B6:F6"/>
    <mergeCell ref="B8:F8"/>
  </mergeCells>
  <printOptions horizontalCentered="1"/>
  <pageMargins left="0.39" right="0.39" top="0.59" bottom="0.59" header="0.39" footer="0.39"/>
  <pageSetup paperSize="9" scale="87" fitToHeight="10000" orientation="landscape" horizontalDpi="300" verticalDpi="300" r:id="rId1"/>
  <headerFooter>
    <oddHeader>&amp;L&amp;9ПРОГРАММНЫЙ КОМПЛЕКС АВС-UZ (РЕДАКЦИЯ 2023.1)&amp;C&amp;P&amp;R4460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view="pageBreakPreview" zoomScale="160" zoomScaleSheetLayoutView="160" workbookViewId="0">
      <pane ySplit="5" topLeftCell="A6" activePane="bottomLeft" state="frozen"/>
      <selection pane="bottomLeft" activeCell="K18" sqref="K18"/>
    </sheetView>
  </sheetViews>
  <sheetFormatPr defaultColWidth="9.33203125" defaultRowHeight="12.75"/>
  <cols>
    <col min="1" max="1" width="4.1640625" style="69" bestFit="1" customWidth="1"/>
    <col min="2" max="2" width="10" style="75" bestFit="1" customWidth="1"/>
    <col min="3" max="3" width="10.5" style="75" bestFit="1" customWidth="1"/>
    <col min="4" max="4" width="6.5" style="75" bestFit="1" customWidth="1"/>
    <col min="5" max="5" width="10.1640625" style="75" customWidth="1"/>
    <col min="6" max="6" width="13.1640625" style="75" customWidth="1"/>
    <col min="7" max="7" width="19.33203125" style="75" customWidth="1"/>
    <col min="8" max="8" width="5.1640625" style="75" bestFit="1" customWidth="1"/>
    <col min="9" max="9" width="9.33203125" style="69"/>
    <col min="10" max="10" width="13" style="69" bestFit="1" customWidth="1"/>
    <col min="11" max="16384" width="9.33203125" style="69"/>
  </cols>
  <sheetData>
    <row r="1" spans="1:8">
      <c r="A1" s="264" t="s">
        <v>150</v>
      </c>
      <c r="B1" s="264"/>
      <c r="C1" s="264"/>
      <c r="D1" s="264"/>
      <c r="E1" s="264"/>
      <c r="F1" s="264"/>
      <c r="G1" s="264"/>
      <c r="H1" s="264"/>
    </row>
    <row r="2" spans="1:8" ht="37.5" customHeight="1"/>
    <row r="3" spans="1:8" ht="12.75" customHeight="1">
      <c r="A3" s="265" t="s">
        <v>95</v>
      </c>
      <c r="B3" s="266" t="s">
        <v>149</v>
      </c>
      <c r="C3" s="266"/>
      <c r="D3" s="267" t="s">
        <v>135</v>
      </c>
      <c r="E3" s="267" t="s">
        <v>136</v>
      </c>
      <c r="F3" s="267" t="s">
        <v>137</v>
      </c>
      <c r="G3" s="267" t="s">
        <v>148</v>
      </c>
      <c r="H3" s="267" t="s">
        <v>138</v>
      </c>
    </row>
    <row r="4" spans="1:8">
      <c r="A4" s="265"/>
      <c r="B4" s="142" t="s">
        <v>139</v>
      </c>
      <c r="C4" s="142" t="s">
        <v>140</v>
      </c>
      <c r="D4" s="267"/>
      <c r="E4" s="267"/>
      <c r="F4" s="267"/>
      <c r="G4" s="267"/>
      <c r="H4" s="267"/>
    </row>
    <row r="5" spans="1:8">
      <c r="A5" s="265"/>
      <c r="B5" s="142" t="s">
        <v>15</v>
      </c>
      <c r="C5" s="142" t="s">
        <v>15</v>
      </c>
      <c r="D5" s="267"/>
      <c r="E5" s="267"/>
      <c r="F5" s="267"/>
      <c r="G5" s="267"/>
      <c r="H5" s="267"/>
    </row>
    <row r="6" spans="1:8">
      <c r="A6" s="265" t="s">
        <v>219</v>
      </c>
      <c r="B6" s="265"/>
      <c r="C6" s="265"/>
      <c r="D6" s="265"/>
      <c r="E6" s="265"/>
      <c r="F6" s="265"/>
      <c r="G6" s="265"/>
      <c r="H6" s="265"/>
    </row>
    <row r="7" spans="1:8">
      <c r="A7" s="70">
        <v>1</v>
      </c>
      <c r="B7" s="71" t="s">
        <v>113</v>
      </c>
      <c r="C7" s="71" t="s">
        <v>220</v>
      </c>
      <c r="D7" s="71">
        <f>IFERROR((REPLACE(C7,2,1,))-(REPLACE(B7,2,1,)),)</f>
        <v>400</v>
      </c>
      <c r="E7" s="71">
        <v>4</v>
      </c>
      <c r="F7" s="71">
        <v>21.02</v>
      </c>
      <c r="G7" s="71">
        <f t="shared" ref="G7" si="0">+E7*D7+F7</f>
        <v>1621.02</v>
      </c>
      <c r="H7" s="71" t="s">
        <v>179</v>
      </c>
    </row>
    <row r="8" spans="1:8">
      <c r="A8" s="70">
        <f>+A7+1</f>
        <v>2</v>
      </c>
      <c r="B8" s="71" t="str">
        <f>+C7</f>
        <v>4+00</v>
      </c>
      <c r="C8" s="71" t="s">
        <v>221</v>
      </c>
      <c r="D8" s="71">
        <f>IFERROR((REPLACE(C8,2,1,))-(REPLACE(B8,2,1,)),)</f>
        <v>324</v>
      </c>
      <c r="E8" s="71">
        <v>4</v>
      </c>
      <c r="F8" s="71"/>
      <c r="G8" s="71">
        <f t="shared" ref="G8" si="1">+E8*D8+F8</f>
        <v>1296</v>
      </c>
      <c r="H8" s="71" t="s">
        <v>214</v>
      </c>
    </row>
    <row r="9" spans="1:8">
      <c r="A9" s="265" t="s">
        <v>222</v>
      </c>
      <c r="B9" s="265"/>
      <c r="C9" s="265"/>
      <c r="D9" s="265"/>
      <c r="E9" s="265"/>
      <c r="F9" s="265"/>
      <c r="G9" s="265"/>
      <c r="H9" s="265"/>
    </row>
    <row r="10" spans="1:8">
      <c r="A10" s="70">
        <f>+A8+1</f>
        <v>3</v>
      </c>
      <c r="B10" s="71" t="s">
        <v>113</v>
      </c>
      <c r="C10" s="71" t="s">
        <v>223</v>
      </c>
      <c r="D10" s="71">
        <f>IFERROR((REPLACE(C10,2,1,))-(REPLACE(B10,2,1,)),)</f>
        <v>753</v>
      </c>
      <c r="E10" s="71">
        <v>4</v>
      </c>
      <c r="F10" s="71">
        <v>6.86</v>
      </c>
      <c r="G10" s="71">
        <f t="shared" ref="G10" si="2">+E10*D10+F10</f>
        <v>3018.86</v>
      </c>
      <c r="H10" s="71" t="s">
        <v>179</v>
      </c>
    </row>
    <row r="11" spans="1:8">
      <c r="A11" s="265" t="s">
        <v>225</v>
      </c>
      <c r="B11" s="265"/>
      <c r="C11" s="265"/>
      <c r="D11" s="265"/>
      <c r="E11" s="265"/>
      <c r="F11" s="265"/>
      <c r="G11" s="265"/>
      <c r="H11" s="265"/>
    </row>
    <row r="12" spans="1:8">
      <c r="A12" s="70">
        <f>+A10+1</f>
        <v>4</v>
      </c>
      <c r="B12" s="71" t="s">
        <v>113</v>
      </c>
      <c r="C12" s="71" t="s">
        <v>224</v>
      </c>
      <c r="D12" s="71">
        <f>IFERROR((REPLACE(C12,2,1,))-(REPLACE(B12,2,1,)),)</f>
        <v>840</v>
      </c>
      <c r="E12" s="71">
        <v>4</v>
      </c>
      <c r="F12" s="71">
        <f>10.73+5.36</f>
        <v>16.09</v>
      </c>
      <c r="G12" s="71">
        <f t="shared" ref="G12" si="3">+E12*D12+F12</f>
        <v>3376.09</v>
      </c>
      <c r="H12" s="71" t="s">
        <v>179</v>
      </c>
    </row>
    <row r="13" spans="1:8">
      <c r="A13" s="265" t="s">
        <v>226</v>
      </c>
      <c r="B13" s="265"/>
      <c r="C13" s="265"/>
      <c r="D13" s="265"/>
      <c r="E13" s="265"/>
      <c r="F13" s="265"/>
      <c r="G13" s="265"/>
      <c r="H13" s="265"/>
    </row>
    <row r="14" spans="1:8">
      <c r="A14" s="70">
        <f>+A12+1</f>
        <v>5</v>
      </c>
      <c r="B14" s="71" t="s">
        <v>113</v>
      </c>
      <c r="C14" s="71" t="s">
        <v>228</v>
      </c>
      <c r="D14" s="71">
        <f>IFERROR((REPLACE(C14,2,1,))-(REPLACE(B14,2,1,)),)</f>
        <v>397</v>
      </c>
      <c r="E14" s="71">
        <v>3</v>
      </c>
      <c r="F14" s="71">
        <f>6.86*2</f>
        <v>13.72</v>
      </c>
      <c r="G14" s="71">
        <f t="shared" ref="G14" si="4">+E14*D14+F14</f>
        <v>1204.72</v>
      </c>
      <c r="H14" s="71" t="s">
        <v>179</v>
      </c>
    </row>
    <row r="15" spans="1:8">
      <c r="A15" s="265" t="s">
        <v>227</v>
      </c>
      <c r="B15" s="265"/>
      <c r="C15" s="265"/>
      <c r="D15" s="265"/>
      <c r="E15" s="265"/>
      <c r="F15" s="265"/>
      <c r="G15" s="265"/>
      <c r="H15" s="265"/>
    </row>
    <row r="16" spans="1:8">
      <c r="A16" s="70">
        <f>+A14+1</f>
        <v>6</v>
      </c>
      <c r="B16" s="71" t="s">
        <v>113</v>
      </c>
      <c r="C16" s="71" t="s">
        <v>243</v>
      </c>
      <c r="D16" s="71">
        <f>IFERROR((REPLACE(C16,2,1,))-(REPLACE(B16,2,1,)),)</f>
        <v>350</v>
      </c>
      <c r="E16" s="71">
        <v>4</v>
      </c>
      <c r="F16" s="71">
        <f>10.73+6.86</f>
        <v>17.59</v>
      </c>
      <c r="G16" s="71">
        <f t="shared" ref="G16" si="5">+E16*D16+F16</f>
        <v>1417.59</v>
      </c>
      <c r="H16" s="71" t="s">
        <v>179</v>
      </c>
    </row>
    <row r="17" spans="1:8">
      <c r="A17" s="265" t="s">
        <v>241</v>
      </c>
      <c r="B17" s="265"/>
      <c r="C17" s="265"/>
      <c r="D17" s="265"/>
      <c r="E17" s="265"/>
      <c r="F17" s="265"/>
      <c r="G17" s="265"/>
      <c r="H17" s="265"/>
    </row>
    <row r="18" spans="1:8">
      <c r="A18" s="70">
        <f>+A16+1</f>
        <v>7</v>
      </c>
      <c r="B18" s="71" t="s">
        <v>113</v>
      </c>
      <c r="C18" s="71" t="s">
        <v>242</v>
      </c>
      <c r="D18" s="71">
        <f>IFERROR((REPLACE(C18,2,1,))-(REPLACE(B18,2,1,)),)</f>
        <v>428</v>
      </c>
      <c r="E18" s="71">
        <v>3</v>
      </c>
      <c r="F18" s="71">
        <f>6.86*2</f>
        <v>13.72</v>
      </c>
      <c r="G18" s="71">
        <f t="shared" ref="G18" si="6">+E18*D18+F18</f>
        <v>1297.72</v>
      </c>
      <c r="H18" s="71" t="s">
        <v>179</v>
      </c>
    </row>
    <row r="19" spans="1:8">
      <c r="A19" s="70"/>
      <c r="B19" s="265" t="s">
        <v>117</v>
      </c>
      <c r="C19" s="265"/>
      <c r="D19" s="141">
        <f>SUM(D7:D18)</f>
        <v>3492</v>
      </c>
      <c r="E19" s="72"/>
      <c r="F19" s="72"/>
      <c r="G19" s="153">
        <f>SUM(G7:G18)</f>
        <v>13232</v>
      </c>
      <c r="H19" s="141"/>
    </row>
    <row r="20" spans="1:8" s="73" customFormat="1">
      <c r="H20" s="74"/>
    </row>
    <row r="21" spans="1:8">
      <c r="D21" s="76"/>
    </row>
    <row r="23" spans="1:8" s="73" customFormat="1">
      <c r="H23" s="74"/>
    </row>
    <row r="24" spans="1:8" s="73" customFormat="1">
      <c r="H24" s="74"/>
    </row>
    <row r="25" spans="1:8" s="73" customFormat="1">
      <c r="H25" s="74"/>
    </row>
    <row r="26" spans="1:8" s="73" customFormat="1">
      <c r="H26" s="74"/>
    </row>
    <row r="27" spans="1:8" s="73" customFormat="1">
      <c r="H27" s="74"/>
    </row>
    <row r="28" spans="1:8" s="73" customFormat="1">
      <c r="H28" s="74"/>
    </row>
    <row r="29" spans="1:8" s="73" customFormat="1">
      <c r="H29" s="74"/>
    </row>
    <row r="30" spans="1:8" s="73" customFormat="1">
      <c r="H30" s="74"/>
    </row>
    <row r="31" spans="1:8" s="73" customFormat="1">
      <c r="H31" s="74"/>
    </row>
    <row r="32" spans="1:8" s="73" customFormat="1">
      <c r="H32" s="74"/>
    </row>
    <row r="33" spans="8:8" s="73" customFormat="1">
      <c r="H33" s="74"/>
    </row>
  </sheetData>
  <mergeCells count="15">
    <mergeCell ref="A17:H17"/>
    <mergeCell ref="B19:C19"/>
    <mergeCell ref="A6:H6"/>
    <mergeCell ref="A9:H9"/>
    <mergeCell ref="A11:H11"/>
    <mergeCell ref="A13:H13"/>
    <mergeCell ref="A15:H15"/>
    <mergeCell ref="A1:H1"/>
    <mergeCell ref="A3:A5"/>
    <mergeCell ref="B3:C3"/>
    <mergeCell ref="D3:D5"/>
    <mergeCell ref="E3:E5"/>
    <mergeCell ref="F3:F5"/>
    <mergeCell ref="G3:G5"/>
    <mergeCell ref="H3:H5"/>
  </mergeCells>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2"/>
  <sheetViews>
    <sheetView view="pageBreakPreview" zoomScale="85" zoomScaleSheetLayoutView="85" workbookViewId="0">
      <selection activeCell="H15" sqref="H15"/>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13"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5" ht="62.25" customHeight="1">
      <c r="A1" s="268" t="str">
        <f>+'Дефект акт'!A7</f>
        <v>НАМАНГАН ВИЛОЯТИ КОСОНСОЙ ТУМАНИ ТАХТАКЎПРИК МФЙ КЎЧАЛАРИНИ АСФАЛТЛАШ</v>
      </c>
      <c r="B1" s="268"/>
      <c r="C1" s="268"/>
      <c r="D1" s="268"/>
      <c r="E1" s="82"/>
    </row>
    <row r="2" spans="1:5" ht="24.75" customHeight="1">
      <c r="A2" s="268" t="s">
        <v>176</v>
      </c>
      <c r="B2" s="268"/>
      <c r="C2" s="268"/>
      <c r="D2" s="268"/>
      <c r="E2" s="82"/>
    </row>
    <row r="3" spans="1:5">
      <c r="A3" s="269"/>
      <c r="B3" s="269"/>
      <c r="C3" s="269"/>
      <c r="D3" s="269"/>
      <c r="E3" s="114"/>
    </row>
    <row r="4" spans="1:5" ht="36.75" customHeight="1">
      <c r="A4" s="43" t="s">
        <v>18</v>
      </c>
      <c r="B4" s="43" t="s">
        <v>19</v>
      </c>
      <c r="C4" s="43" t="s">
        <v>11</v>
      </c>
      <c r="D4" s="43" t="s">
        <v>20</v>
      </c>
      <c r="E4" s="114"/>
    </row>
    <row r="5" spans="1:5" ht="23.25" customHeight="1">
      <c r="A5" s="68"/>
      <c r="B5" s="43" t="s">
        <v>21</v>
      </c>
      <c r="C5" s="68"/>
      <c r="D5" s="68"/>
      <c r="E5" s="115"/>
    </row>
    <row r="6" spans="1:5" ht="33" customHeight="1">
      <c r="A6" s="68">
        <v>1</v>
      </c>
      <c r="B6" s="42" t="s">
        <v>146</v>
      </c>
      <c r="C6" s="68" t="s">
        <v>16</v>
      </c>
      <c r="D6" s="68">
        <f>+жадвал!D19</f>
        <v>3492</v>
      </c>
      <c r="E6" s="115"/>
    </row>
    <row r="7" spans="1:5" ht="25.5" customHeight="1">
      <c r="A7" s="68">
        <v>2</v>
      </c>
      <c r="B7" s="42" t="s">
        <v>147</v>
      </c>
      <c r="C7" s="68" t="s">
        <v>16</v>
      </c>
      <c r="D7" s="136" t="s">
        <v>218</v>
      </c>
      <c r="E7" s="115"/>
    </row>
    <row r="8" spans="1:5" ht="33" customHeight="1">
      <c r="A8" s="68">
        <v>3</v>
      </c>
      <c r="B8" s="42" t="s">
        <v>189</v>
      </c>
      <c r="C8" s="68"/>
      <c r="D8" s="68"/>
      <c r="E8" s="115"/>
    </row>
    <row r="9" spans="1:5">
      <c r="A9" s="68">
        <v>4</v>
      </c>
      <c r="B9" s="42" t="s">
        <v>88</v>
      </c>
      <c r="C9" s="68"/>
      <c r="D9" s="68"/>
      <c r="E9" s="115"/>
    </row>
    <row r="10" spans="1:5" ht="33" customHeight="1">
      <c r="A10" s="68">
        <v>5</v>
      </c>
      <c r="B10" s="42" t="s">
        <v>488</v>
      </c>
      <c r="C10" s="68"/>
      <c r="D10" s="68"/>
      <c r="E10" s="115"/>
    </row>
    <row r="11" spans="1:5" ht="33">
      <c r="A11" s="68">
        <v>6</v>
      </c>
      <c r="B11" s="42" t="s">
        <v>22</v>
      </c>
      <c r="C11" s="68"/>
      <c r="D11" s="68"/>
      <c r="E11" s="115"/>
    </row>
    <row r="12" spans="1:5">
      <c r="A12" s="68"/>
      <c r="B12" s="43" t="s">
        <v>236</v>
      </c>
      <c r="C12" s="68"/>
      <c r="D12" s="68"/>
      <c r="E12" s="115"/>
    </row>
    <row r="13" spans="1:5" ht="19.5">
      <c r="A13" s="116">
        <v>1</v>
      </c>
      <c r="B13" s="42" t="s">
        <v>217</v>
      </c>
      <c r="C13" s="116" t="s">
        <v>89</v>
      </c>
      <c r="D13" s="116">
        <f>SUMIF('Дефект акт'!$F$15:$F$81,B13,'Дефект акт'!$I$15:$I$81)</f>
        <v>1296</v>
      </c>
      <c r="E13" s="115"/>
    </row>
    <row r="14" spans="1:5">
      <c r="A14" s="116"/>
      <c r="B14" s="43" t="s">
        <v>154</v>
      </c>
      <c r="C14" s="116"/>
      <c r="D14" s="116"/>
      <c r="E14" s="115"/>
    </row>
    <row r="15" spans="1:5" ht="33">
      <c r="A15" s="116">
        <f>+A13+1</f>
        <v>2</v>
      </c>
      <c r="B15" s="42" t="s">
        <v>215</v>
      </c>
      <c r="C15" s="116" t="s">
        <v>89</v>
      </c>
      <c r="D15" s="116">
        <f>SUM(D31:D32)</f>
        <v>11268.28</v>
      </c>
      <c r="E15" s="115"/>
    </row>
    <row r="16" spans="1:5">
      <c r="A16" s="116">
        <f>+A15+1</f>
        <v>3</v>
      </c>
      <c r="B16" s="42" t="s">
        <v>132</v>
      </c>
      <c r="C16" s="116" t="s">
        <v>23</v>
      </c>
      <c r="D16" s="116">
        <f>SUMIF('Дефект акт'!$F$15:$F$81,B16,'Дефект акт'!$I$15:$I$81)</f>
        <v>7.9409999999999998</v>
      </c>
      <c r="E16" s="115"/>
    </row>
    <row r="17" spans="1:7" ht="49.5">
      <c r="A17" s="116">
        <f>+A16+1</f>
        <v>4</v>
      </c>
      <c r="B17" s="44" t="s">
        <v>184</v>
      </c>
      <c r="C17" s="116" t="s">
        <v>89</v>
      </c>
      <c r="D17" s="116">
        <f>SUMIF('Дефект акт'!$F$15:$F$81,B17,'Дефект акт'!$I$15:$I$81)</f>
        <v>13232</v>
      </c>
      <c r="E17" s="115"/>
      <c r="F17" s="132"/>
      <c r="G17" s="133"/>
    </row>
    <row r="18" spans="1:7" ht="33">
      <c r="A18" s="116">
        <f>+A17+1</f>
        <v>5</v>
      </c>
      <c r="B18" s="44" t="s">
        <v>216</v>
      </c>
      <c r="C18" s="116" t="s">
        <v>89</v>
      </c>
      <c r="D18" s="116">
        <f>SUMIF('Дефект акт'!$F$15:$F$81,B18,'Дефект акт'!$I$15:$I$81)</f>
        <v>1746</v>
      </c>
      <c r="E18" s="115"/>
      <c r="F18" s="132"/>
      <c r="G18" s="133"/>
    </row>
    <row r="19" spans="1:7">
      <c r="A19" s="116"/>
      <c r="B19" s="43" t="s">
        <v>203</v>
      </c>
      <c r="C19" s="116"/>
      <c r="D19" s="116"/>
      <c r="E19" s="115"/>
      <c r="F19" s="132"/>
      <c r="G19" s="133"/>
    </row>
    <row r="20" spans="1:7">
      <c r="A20" s="270">
        <f>+A18+1</f>
        <v>6</v>
      </c>
      <c r="B20" s="272" t="s">
        <v>199</v>
      </c>
      <c r="C20" s="147" t="s">
        <v>200</v>
      </c>
      <c r="D20" s="116">
        <f>SUMIF('Дефект акт'!$F$15:$F$81,B20,'Дефект акт'!$I$15:$I$81)</f>
        <v>15</v>
      </c>
      <c r="E20" s="115"/>
      <c r="F20" s="132"/>
      <c r="G20" s="133"/>
    </row>
    <row r="21" spans="1:7">
      <c r="A21" s="271"/>
      <c r="B21" s="272"/>
      <c r="C21" s="147" t="s">
        <v>77</v>
      </c>
      <c r="D21" s="116">
        <f>+D20*0.016</f>
        <v>0.24</v>
      </c>
      <c r="E21" s="115"/>
      <c r="F21" s="132"/>
      <c r="G21" s="133"/>
    </row>
    <row r="22" spans="1:7">
      <c r="A22" s="116">
        <f>+A20+1</f>
        <v>7</v>
      </c>
      <c r="B22" s="149" t="s">
        <v>201</v>
      </c>
      <c r="C22" s="148" t="s">
        <v>200</v>
      </c>
      <c r="D22" s="116">
        <f>SUMIF('Дефект акт'!$F$15:$F$81,B22,'Дефект акт'!$I$15:$I$81)</f>
        <v>5</v>
      </c>
      <c r="E22" s="115"/>
      <c r="F22" s="132"/>
      <c r="G22" s="133"/>
    </row>
    <row r="23" spans="1:7" ht="33">
      <c r="A23" s="116">
        <f>+A22+1</f>
        <v>8</v>
      </c>
      <c r="B23" s="149" t="s">
        <v>209</v>
      </c>
      <c r="C23" s="148" t="s">
        <v>200</v>
      </c>
      <c r="D23" s="116">
        <f>SUMIF('Дефект акт'!$F$15:$F$81,B23,'Дефект акт'!$I$15:$I$81)</f>
        <v>5</v>
      </c>
      <c r="E23" s="115"/>
      <c r="F23" s="132"/>
      <c r="G23" s="133"/>
    </row>
    <row r="24" spans="1:7" ht="33">
      <c r="A24" s="116">
        <f>+A23+1</f>
        <v>9</v>
      </c>
      <c r="B24" s="150" t="s">
        <v>202</v>
      </c>
      <c r="C24" s="148" t="s">
        <v>200</v>
      </c>
      <c r="D24" s="116">
        <f>SUMIF('Дефект акт'!$F$15:$F$81,B24,'Дефект акт'!$I$15:$I$81)</f>
        <v>5</v>
      </c>
      <c r="E24" s="115"/>
      <c r="F24" s="132"/>
      <c r="G24" s="133"/>
    </row>
    <row r="25" spans="1:7">
      <c r="A25" s="116">
        <f>+A24+1</f>
        <v>10</v>
      </c>
      <c r="B25" s="150" t="s">
        <v>213</v>
      </c>
      <c r="C25" s="148" t="s">
        <v>16</v>
      </c>
      <c r="D25" s="116">
        <f>SUMIF('Дефект акт'!$F$15:$F$81,B25,'Дефект акт'!$I$15:$I$81)</f>
        <v>19</v>
      </c>
      <c r="E25" s="115"/>
      <c r="F25" s="132"/>
      <c r="G25" s="133"/>
    </row>
    <row r="27" spans="1:7">
      <c r="D27" s="67">
        <f>SUM(D12:D25)</f>
        <v>27599.461000000003</v>
      </c>
    </row>
    <row r="28" spans="1:7">
      <c r="D28" s="67">
        <f>SUM('Дефект акт'!I15:I81)</f>
        <v>27599.460999999999</v>
      </c>
    </row>
    <row r="29" spans="1:7">
      <c r="D29" s="67">
        <f>+D28-D27</f>
        <v>0</v>
      </c>
    </row>
    <row r="31" spans="1:7" ht="33" hidden="1">
      <c r="A31" s="116"/>
      <c r="B31" s="42" t="s">
        <v>215</v>
      </c>
      <c r="C31" s="116" t="s">
        <v>89</v>
      </c>
      <c r="D31" s="116">
        <f>SUMIF('Дефект акт'!$F$15:$F$81,B31,'Дефект акт'!$I$15:$I$81)</f>
        <v>5601.67</v>
      </c>
      <c r="E31" s="115"/>
    </row>
    <row r="32" spans="1:7" ht="30" hidden="1">
      <c r="A32" s="116"/>
      <c r="B32" s="137" t="s">
        <v>231</v>
      </c>
      <c r="C32" s="116" t="s">
        <v>89</v>
      </c>
      <c r="D32" s="116">
        <f>SUMIF('Дефект акт'!$F$15:$F$81,B32,'Дефект акт'!$I$15:$I$81)</f>
        <v>5666.6100000000006</v>
      </c>
      <c r="E32" s="115"/>
    </row>
  </sheetData>
  <mergeCells count="5">
    <mergeCell ref="A1:D1"/>
    <mergeCell ref="A2:D2"/>
    <mergeCell ref="A3:D3"/>
    <mergeCell ref="A20:A21"/>
    <mergeCell ref="B20:B21"/>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75" t="s">
        <v>99</v>
      </c>
      <c r="B1" s="275"/>
      <c r="C1" s="275"/>
      <c r="D1" s="275"/>
      <c r="E1" s="275"/>
      <c r="F1" s="275"/>
      <c r="G1" s="275"/>
      <c r="H1" s="275"/>
      <c r="I1" s="275"/>
      <c r="J1" s="275"/>
    </row>
    <row r="2" spans="1:11" ht="15.75">
      <c r="A2" s="275" t="str">
        <f>+'Дефект акт'!A7</f>
        <v>НАМАНГАН ВИЛОЯТИ КОСОНСОЙ ТУМАНИ ТАХТАКЎПРИК МФЙ КЎЧАЛАРИНИ АСФАЛТЛАШ</v>
      </c>
      <c r="B2" s="275"/>
      <c r="C2" s="275"/>
      <c r="D2" s="275"/>
      <c r="E2" s="275"/>
      <c r="F2" s="275"/>
      <c r="G2" s="275"/>
      <c r="H2" s="275"/>
      <c r="I2" s="275"/>
      <c r="J2" s="275"/>
    </row>
    <row r="3" spans="1:11" ht="18.75">
      <c r="A3" s="13"/>
      <c r="B3" s="13"/>
      <c r="C3" s="13"/>
      <c r="D3" s="57"/>
      <c r="E3" s="13"/>
      <c r="F3" s="57"/>
      <c r="G3" s="13"/>
      <c r="H3" s="13"/>
      <c r="I3" s="57"/>
      <c r="J3" s="14"/>
    </row>
    <row r="4" spans="1:11" ht="31.5" customHeight="1">
      <c r="A4" s="276" t="s">
        <v>100</v>
      </c>
      <c r="B4" s="273" t="s">
        <v>101</v>
      </c>
      <c r="C4" s="273" t="s">
        <v>102</v>
      </c>
      <c r="D4" s="278" t="s">
        <v>103</v>
      </c>
      <c r="E4" s="11" t="s">
        <v>104</v>
      </c>
      <c r="F4" s="278" t="s">
        <v>105</v>
      </c>
      <c r="G4" s="273" t="s">
        <v>106</v>
      </c>
      <c r="H4" s="273" t="s">
        <v>107</v>
      </c>
      <c r="I4" s="278" t="s">
        <v>108</v>
      </c>
      <c r="J4" s="273" t="s">
        <v>109</v>
      </c>
    </row>
    <row r="5" spans="1:11" ht="36" customHeight="1">
      <c r="A5" s="277"/>
      <c r="B5" s="274"/>
      <c r="C5" s="274"/>
      <c r="D5" s="279"/>
      <c r="E5" s="11" t="s">
        <v>110</v>
      </c>
      <c r="F5" s="279"/>
      <c r="G5" s="274"/>
      <c r="H5" s="274"/>
      <c r="I5" s="279"/>
      <c r="J5" s="274"/>
    </row>
    <row r="6" spans="1:11" ht="15.75">
      <c r="A6" s="10">
        <v>1</v>
      </c>
      <c r="B6" s="11">
        <v>2</v>
      </c>
      <c r="C6" s="11">
        <v>3</v>
      </c>
      <c r="D6" s="58">
        <v>4</v>
      </c>
      <c r="E6" s="11">
        <v>6</v>
      </c>
      <c r="F6" s="58">
        <v>7</v>
      </c>
      <c r="G6" s="11">
        <v>9</v>
      </c>
      <c r="H6" s="11">
        <v>10</v>
      </c>
      <c r="I6" s="58">
        <v>11</v>
      </c>
      <c r="J6" s="11">
        <v>12</v>
      </c>
      <c r="K6" s="15"/>
    </row>
    <row r="7" spans="1:11" ht="30">
      <c r="A7" s="16">
        <v>1</v>
      </c>
      <c r="B7" s="17" t="s">
        <v>116</v>
      </c>
      <c r="C7" s="18" t="s">
        <v>23</v>
      </c>
      <c r="D7" s="59">
        <f>SUMIF(РЕСУРС!$D$15:$D$403,B7,РЕСУРС!$F$15:$F$403)</f>
        <v>0</v>
      </c>
      <c r="E7" s="19">
        <v>1</v>
      </c>
      <c r="F7" s="59">
        <f>+E7*D7</f>
        <v>0</v>
      </c>
      <c r="G7" s="53">
        <f>+'Дефект акт'!G84</f>
        <v>0</v>
      </c>
      <c r="H7" s="18">
        <f>+G7*F7</f>
        <v>0</v>
      </c>
      <c r="I7" s="66"/>
      <c r="J7" s="127">
        <f>+I7*H7</f>
        <v>0</v>
      </c>
      <c r="K7" s="15"/>
    </row>
    <row r="8" spans="1:11" ht="15" customHeight="1">
      <c r="A8" s="16">
        <v>2</v>
      </c>
      <c r="B8" s="17" t="s">
        <v>78</v>
      </c>
      <c r="C8" s="18" t="s">
        <v>77</v>
      </c>
      <c r="D8" s="59">
        <f>SUMIF(РЕСУРС!$D$15:$D$403,B8,РЕСУРС!$F$15:$F$403)</f>
        <v>850.21248000000003</v>
      </c>
      <c r="E8" s="20">
        <v>1.6</v>
      </c>
      <c r="F8" s="59">
        <f t="shared" ref="F8:F9" si="0">+E8*D8</f>
        <v>1360.3399680000002</v>
      </c>
      <c r="G8" s="53">
        <f>+'Дефект акт'!G85</f>
        <v>0</v>
      </c>
      <c r="H8" s="18">
        <f t="shared" ref="H8:H9" si="1">+G8*F8</f>
        <v>0</v>
      </c>
      <c r="I8" s="66"/>
      <c r="J8" s="127">
        <f t="shared" ref="J8:J9" si="2">+I8*H8</f>
        <v>0</v>
      </c>
      <c r="K8" s="15"/>
    </row>
    <row r="9" spans="1:11" ht="45">
      <c r="A9" s="16">
        <v>3</v>
      </c>
      <c r="B9" s="17" t="s">
        <v>98</v>
      </c>
      <c r="C9" s="18" t="s">
        <v>77</v>
      </c>
      <c r="D9" s="59">
        <f>SUMIF(РЕСУРС!$D$15:$D$403,B9,РЕСУРС!$F$15:$F$403)</f>
        <v>0</v>
      </c>
      <c r="E9" s="18">
        <v>1.45</v>
      </c>
      <c r="F9" s="59">
        <f t="shared" si="0"/>
        <v>0</v>
      </c>
      <c r="G9" s="53" t="e">
        <f>+'Дефект акт'!#REF!</f>
        <v>#REF!</v>
      </c>
      <c r="H9" s="18" t="e">
        <f t="shared" si="1"/>
        <v>#REF!</v>
      </c>
      <c r="I9" s="66"/>
      <c r="J9" s="127" t="e">
        <f t="shared" si="2"/>
        <v>#REF!</v>
      </c>
      <c r="K9" s="15"/>
    </row>
    <row r="10" spans="1:11" ht="15" hidden="1">
      <c r="A10" s="16">
        <v>4</v>
      </c>
      <c r="B10" s="17" t="s">
        <v>177</v>
      </c>
      <c r="C10" s="18"/>
      <c r="D10" s="59"/>
      <c r="E10" s="18"/>
      <c r="F10" s="59"/>
      <c r="G10" s="53"/>
      <c r="H10" s="18"/>
      <c r="I10" s="66"/>
      <c r="J10" s="127"/>
      <c r="K10" s="15"/>
    </row>
    <row r="11" spans="1:11" ht="15">
      <c r="A11" s="21"/>
      <c r="B11" s="21" t="s">
        <v>111</v>
      </c>
      <c r="C11" s="21"/>
      <c r="D11" s="60"/>
      <c r="E11" s="21"/>
      <c r="F11" s="60"/>
      <c r="G11" s="21"/>
      <c r="H11" s="21"/>
      <c r="I11" s="60"/>
      <c r="J11" s="128"/>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98"/>
  <sheetViews>
    <sheetView view="pageBreakPreview" zoomScale="85" zoomScaleSheetLayoutView="85" workbookViewId="0">
      <selection activeCell="N11" sqref="N11"/>
    </sheetView>
  </sheetViews>
  <sheetFormatPr defaultRowHeight="12.75"/>
  <cols>
    <col min="1" max="1" width="5" style="27" customWidth="1"/>
    <col min="2" max="3" width="9.33203125" style="27" customWidth="1"/>
    <col min="4" max="4" width="10.5" style="27" customWidth="1"/>
    <col min="5" max="5" width="29.83203125" style="27" customWidth="1"/>
    <col min="6" max="6" width="98.5" style="41" customWidth="1"/>
    <col min="7" max="7" width="24.83203125" style="27" customWidth="1"/>
    <col min="8" max="8" width="9" style="27" customWidth="1"/>
    <col min="9" max="9" width="10" style="28" customWidth="1"/>
    <col min="10" max="238" width="9.33203125" style="27"/>
    <col min="239" max="239" width="5" style="27" customWidth="1"/>
    <col min="240" max="240" width="12" style="27" customWidth="1"/>
    <col min="241" max="241" width="9.33203125" style="27"/>
    <col min="242" max="242" width="11.6640625" style="27" customWidth="1"/>
    <col min="243" max="243" width="34.6640625" style="27" customWidth="1"/>
    <col min="244" max="244" width="59.5" style="27" customWidth="1"/>
    <col min="245" max="245" width="31.33203125" style="27" customWidth="1"/>
    <col min="246" max="246" width="12.5" style="27" customWidth="1"/>
    <col min="247" max="247" width="14.5" style="27" customWidth="1"/>
    <col min="248" max="248" width="9.33203125" style="27"/>
    <col min="249" max="249" width="17" style="27" customWidth="1"/>
    <col min="250" max="254" width="0" style="27" hidden="1" customWidth="1"/>
    <col min="255" max="494" width="9.33203125" style="27"/>
    <col min="495" max="495" width="5" style="27" customWidth="1"/>
    <col min="496" max="496" width="12" style="27" customWidth="1"/>
    <col min="497" max="497" width="9.33203125" style="27"/>
    <col min="498" max="498" width="11.6640625" style="27" customWidth="1"/>
    <col min="499" max="499" width="34.6640625" style="27" customWidth="1"/>
    <col min="500" max="500" width="59.5" style="27" customWidth="1"/>
    <col min="501" max="501" width="31.33203125" style="27" customWidth="1"/>
    <col min="502" max="502" width="12.5" style="27" customWidth="1"/>
    <col min="503" max="503" width="14.5" style="27" customWidth="1"/>
    <col min="504" max="504" width="9.33203125" style="27"/>
    <col min="505" max="505" width="17" style="27" customWidth="1"/>
    <col min="506" max="510" width="0" style="27" hidden="1" customWidth="1"/>
    <col min="511" max="750" width="9.33203125" style="27"/>
    <col min="751" max="751" width="5" style="27" customWidth="1"/>
    <col min="752" max="752" width="12" style="27" customWidth="1"/>
    <col min="753" max="753" width="9.33203125" style="27"/>
    <col min="754" max="754" width="11.6640625" style="27" customWidth="1"/>
    <col min="755" max="755" width="34.6640625" style="27" customWidth="1"/>
    <col min="756" max="756" width="59.5" style="27" customWidth="1"/>
    <col min="757" max="757" width="31.33203125" style="27" customWidth="1"/>
    <col min="758" max="758" width="12.5" style="27" customWidth="1"/>
    <col min="759" max="759" width="14.5" style="27" customWidth="1"/>
    <col min="760" max="760" width="9.33203125" style="27"/>
    <col min="761" max="761" width="17" style="27" customWidth="1"/>
    <col min="762" max="766" width="0" style="27" hidden="1" customWidth="1"/>
    <col min="767" max="1006" width="9.33203125" style="27"/>
    <col min="1007" max="1007" width="5" style="27" customWidth="1"/>
    <col min="1008" max="1008" width="12" style="27" customWidth="1"/>
    <col min="1009" max="1009" width="9.33203125" style="27"/>
    <col min="1010" max="1010" width="11.6640625" style="27" customWidth="1"/>
    <col min="1011" max="1011" width="34.6640625" style="27" customWidth="1"/>
    <col min="1012" max="1012" width="59.5" style="27" customWidth="1"/>
    <col min="1013" max="1013" width="31.33203125" style="27" customWidth="1"/>
    <col min="1014" max="1014" width="12.5" style="27" customWidth="1"/>
    <col min="1015" max="1015" width="14.5" style="27" customWidth="1"/>
    <col min="1016" max="1016" width="9.33203125" style="27"/>
    <col min="1017" max="1017" width="17" style="27" customWidth="1"/>
    <col min="1018" max="1022" width="0" style="27" hidden="1" customWidth="1"/>
    <col min="1023" max="1262" width="9.33203125" style="27"/>
    <col min="1263" max="1263" width="5" style="27" customWidth="1"/>
    <col min="1264" max="1264" width="12" style="27" customWidth="1"/>
    <col min="1265" max="1265" width="9.33203125" style="27"/>
    <col min="1266" max="1266" width="11.6640625" style="27" customWidth="1"/>
    <col min="1267" max="1267" width="34.6640625" style="27" customWidth="1"/>
    <col min="1268" max="1268" width="59.5" style="27" customWidth="1"/>
    <col min="1269" max="1269" width="31.33203125" style="27" customWidth="1"/>
    <col min="1270" max="1270" width="12.5" style="27" customWidth="1"/>
    <col min="1271" max="1271" width="14.5" style="27" customWidth="1"/>
    <col min="1272" max="1272" width="9.33203125" style="27"/>
    <col min="1273" max="1273" width="17" style="27" customWidth="1"/>
    <col min="1274" max="1278" width="0" style="27" hidden="1" customWidth="1"/>
    <col min="1279" max="1518" width="9.33203125" style="27"/>
    <col min="1519" max="1519" width="5" style="27" customWidth="1"/>
    <col min="1520" max="1520" width="12" style="27" customWidth="1"/>
    <col min="1521" max="1521" width="9.33203125" style="27"/>
    <col min="1522" max="1522" width="11.6640625" style="27" customWidth="1"/>
    <col min="1523" max="1523" width="34.6640625" style="27" customWidth="1"/>
    <col min="1524" max="1524" width="59.5" style="27" customWidth="1"/>
    <col min="1525" max="1525" width="31.33203125" style="27" customWidth="1"/>
    <col min="1526" max="1526" width="12.5" style="27" customWidth="1"/>
    <col min="1527" max="1527" width="14.5" style="27" customWidth="1"/>
    <col min="1528" max="1528" width="9.33203125" style="27"/>
    <col min="1529" max="1529" width="17" style="27" customWidth="1"/>
    <col min="1530" max="1534" width="0" style="27" hidden="1" customWidth="1"/>
    <col min="1535" max="1774" width="9.33203125" style="27"/>
    <col min="1775" max="1775" width="5" style="27" customWidth="1"/>
    <col min="1776" max="1776" width="12" style="27" customWidth="1"/>
    <col min="1777" max="1777" width="9.33203125" style="27"/>
    <col min="1778" max="1778" width="11.6640625" style="27" customWidth="1"/>
    <col min="1779" max="1779" width="34.6640625" style="27" customWidth="1"/>
    <col min="1780" max="1780" width="59.5" style="27" customWidth="1"/>
    <col min="1781" max="1781" width="31.33203125" style="27" customWidth="1"/>
    <col min="1782" max="1782" width="12.5" style="27" customWidth="1"/>
    <col min="1783" max="1783" width="14.5" style="27" customWidth="1"/>
    <col min="1784" max="1784" width="9.33203125" style="27"/>
    <col min="1785" max="1785" width="17" style="27" customWidth="1"/>
    <col min="1786" max="1790" width="0" style="27" hidden="1" customWidth="1"/>
    <col min="1791" max="2030" width="9.33203125" style="27"/>
    <col min="2031" max="2031" width="5" style="27" customWidth="1"/>
    <col min="2032" max="2032" width="12" style="27" customWidth="1"/>
    <col min="2033" max="2033" width="9.33203125" style="27"/>
    <col min="2034" max="2034" width="11.6640625" style="27" customWidth="1"/>
    <col min="2035" max="2035" width="34.6640625" style="27" customWidth="1"/>
    <col min="2036" max="2036" width="59.5" style="27" customWidth="1"/>
    <col min="2037" max="2037" width="31.33203125" style="27" customWidth="1"/>
    <col min="2038" max="2038" width="12.5" style="27" customWidth="1"/>
    <col min="2039" max="2039" width="14.5" style="27" customWidth="1"/>
    <col min="2040" max="2040" width="9.33203125" style="27"/>
    <col min="2041" max="2041" width="17" style="27" customWidth="1"/>
    <col min="2042" max="2046" width="0" style="27" hidden="1" customWidth="1"/>
    <col min="2047" max="2286" width="9.33203125" style="27"/>
    <col min="2287" max="2287" width="5" style="27" customWidth="1"/>
    <col min="2288" max="2288" width="12" style="27" customWidth="1"/>
    <col min="2289" max="2289" width="9.33203125" style="27"/>
    <col min="2290" max="2290" width="11.6640625" style="27" customWidth="1"/>
    <col min="2291" max="2291" width="34.6640625" style="27" customWidth="1"/>
    <col min="2292" max="2292" width="59.5" style="27" customWidth="1"/>
    <col min="2293" max="2293" width="31.33203125" style="27" customWidth="1"/>
    <col min="2294" max="2294" width="12.5" style="27" customWidth="1"/>
    <col min="2295" max="2295" width="14.5" style="27" customWidth="1"/>
    <col min="2296" max="2296" width="9.33203125" style="27"/>
    <col min="2297" max="2297" width="17" style="27" customWidth="1"/>
    <col min="2298" max="2302" width="0" style="27" hidden="1" customWidth="1"/>
    <col min="2303" max="2542" width="9.33203125" style="27"/>
    <col min="2543" max="2543" width="5" style="27" customWidth="1"/>
    <col min="2544" max="2544" width="12" style="27" customWidth="1"/>
    <col min="2545" max="2545" width="9.33203125" style="27"/>
    <col min="2546" max="2546" width="11.6640625" style="27" customWidth="1"/>
    <col min="2547" max="2547" width="34.6640625" style="27" customWidth="1"/>
    <col min="2548" max="2548" width="59.5" style="27" customWidth="1"/>
    <col min="2549" max="2549" width="31.33203125" style="27" customWidth="1"/>
    <col min="2550" max="2550" width="12.5" style="27" customWidth="1"/>
    <col min="2551" max="2551" width="14.5" style="27" customWidth="1"/>
    <col min="2552" max="2552" width="9.33203125" style="27"/>
    <col min="2553" max="2553" width="17" style="27" customWidth="1"/>
    <col min="2554" max="2558" width="0" style="27" hidden="1" customWidth="1"/>
    <col min="2559" max="2798" width="9.33203125" style="27"/>
    <col min="2799" max="2799" width="5" style="27" customWidth="1"/>
    <col min="2800" max="2800" width="12" style="27" customWidth="1"/>
    <col min="2801" max="2801" width="9.33203125" style="27"/>
    <col min="2802" max="2802" width="11.6640625" style="27" customWidth="1"/>
    <col min="2803" max="2803" width="34.6640625" style="27" customWidth="1"/>
    <col min="2804" max="2804" width="59.5" style="27" customWidth="1"/>
    <col min="2805" max="2805" width="31.33203125" style="27" customWidth="1"/>
    <col min="2806" max="2806" width="12.5" style="27" customWidth="1"/>
    <col min="2807" max="2807" width="14.5" style="27" customWidth="1"/>
    <col min="2808" max="2808" width="9.33203125" style="27"/>
    <col min="2809" max="2809" width="17" style="27" customWidth="1"/>
    <col min="2810" max="2814" width="0" style="27" hidden="1" customWidth="1"/>
    <col min="2815" max="3054" width="9.33203125" style="27"/>
    <col min="3055" max="3055" width="5" style="27" customWidth="1"/>
    <col min="3056" max="3056" width="12" style="27" customWidth="1"/>
    <col min="3057" max="3057" width="9.33203125" style="27"/>
    <col min="3058" max="3058" width="11.6640625" style="27" customWidth="1"/>
    <col min="3059" max="3059" width="34.6640625" style="27" customWidth="1"/>
    <col min="3060" max="3060" width="59.5" style="27" customWidth="1"/>
    <col min="3061" max="3061" width="31.33203125" style="27" customWidth="1"/>
    <col min="3062" max="3062" width="12.5" style="27" customWidth="1"/>
    <col min="3063" max="3063" width="14.5" style="27" customWidth="1"/>
    <col min="3064" max="3064" width="9.33203125" style="27"/>
    <col min="3065" max="3065" width="17" style="27" customWidth="1"/>
    <col min="3066" max="3070" width="0" style="27" hidden="1" customWidth="1"/>
    <col min="3071" max="3310" width="9.33203125" style="27"/>
    <col min="3311" max="3311" width="5" style="27" customWidth="1"/>
    <col min="3312" max="3312" width="12" style="27" customWidth="1"/>
    <col min="3313" max="3313" width="9.33203125" style="27"/>
    <col min="3314" max="3314" width="11.6640625" style="27" customWidth="1"/>
    <col min="3315" max="3315" width="34.6640625" style="27" customWidth="1"/>
    <col min="3316" max="3316" width="59.5" style="27" customWidth="1"/>
    <col min="3317" max="3317" width="31.33203125" style="27" customWidth="1"/>
    <col min="3318" max="3318" width="12.5" style="27" customWidth="1"/>
    <col min="3319" max="3319" width="14.5" style="27" customWidth="1"/>
    <col min="3320" max="3320" width="9.33203125" style="27"/>
    <col min="3321" max="3321" width="17" style="27" customWidth="1"/>
    <col min="3322" max="3326" width="0" style="27" hidden="1" customWidth="1"/>
    <col min="3327" max="3566" width="9.33203125" style="27"/>
    <col min="3567" max="3567" width="5" style="27" customWidth="1"/>
    <col min="3568" max="3568" width="12" style="27" customWidth="1"/>
    <col min="3569" max="3569" width="9.33203125" style="27"/>
    <col min="3570" max="3570" width="11.6640625" style="27" customWidth="1"/>
    <col min="3571" max="3571" width="34.6640625" style="27" customWidth="1"/>
    <col min="3572" max="3572" width="59.5" style="27" customWidth="1"/>
    <col min="3573" max="3573" width="31.33203125" style="27" customWidth="1"/>
    <col min="3574" max="3574" width="12.5" style="27" customWidth="1"/>
    <col min="3575" max="3575" width="14.5" style="27" customWidth="1"/>
    <col min="3576" max="3576" width="9.33203125" style="27"/>
    <col min="3577" max="3577" width="17" style="27" customWidth="1"/>
    <col min="3578" max="3582" width="0" style="27" hidden="1" customWidth="1"/>
    <col min="3583" max="3822" width="9.33203125" style="27"/>
    <col min="3823" max="3823" width="5" style="27" customWidth="1"/>
    <col min="3824" max="3824" width="12" style="27" customWidth="1"/>
    <col min="3825" max="3825" width="9.33203125" style="27"/>
    <col min="3826" max="3826" width="11.6640625" style="27" customWidth="1"/>
    <col min="3827" max="3827" width="34.6640625" style="27" customWidth="1"/>
    <col min="3828" max="3828" width="59.5" style="27" customWidth="1"/>
    <col min="3829" max="3829" width="31.33203125" style="27" customWidth="1"/>
    <col min="3830" max="3830" width="12.5" style="27" customWidth="1"/>
    <col min="3831" max="3831" width="14.5" style="27" customWidth="1"/>
    <col min="3832" max="3832" width="9.33203125" style="27"/>
    <col min="3833" max="3833" width="17" style="27" customWidth="1"/>
    <col min="3834" max="3838" width="0" style="27" hidden="1" customWidth="1"/>
    <col min="3839" max="4078" width="9.33203125" style="27"/>
    <col min="4079" max="4079" width="5" style="27" customWidth="1"/>
    <col min="4080" max="4080" width="12" style="27" customWidth="1"/>
    <col min="4081" max="4081" width="9.33203125" style="27"/>
    <col min="4082" max="4082" width="11.6640625" style="27" customWidth="1"/>
    <col min="4083" max="4083" width="34.6640625" style="27" customWidth="1"/>
    <col min="4084" max="4084" width="59.5" style="27" customWidth="1"/>
    <col min="4085" max="4085" width="31.33203125" style="27" customWidth="1"/>
    <col min="4086" max="4086" width="12.5" style="27" customWidth="1"/>
    <col min="4087" max="4087" width="14.5" style="27" customWidth="1"/>
    <col min="4088" max="4088" width="9.33203125" style="27"/>
    <col min="4089" max="4089" width="17" style="27" customWidth="1"/>
    <col min="4090" max="4094" width="0" style="27" hidden="1" customWidth="1"/>
    <col min="4095" max="4334" width="9.33203125" style="27"/>
    <col min="4335" max="4335" width="5" style="27" customWidth="1"/>
    <col min="4336" max="4336" width="12" style="27" customWidth="1"/>
    <col min="4337" max="4337" width="9.33203125" style="27"/>
    <col min="4338" max="4338" width="11.6640625" style="27" customWidth="1"/>
    <col min="4339" max="4339" width="34.6640625" style="27" customWidth="1"/>
    <col min="4340" max="4340" width="59.5" style="27" customWidth="1"/>
    <col min="4341" max="4341" width="31.33203125" style="27" customWidth="1"/>
    <col min="4342" max="4342" width="12.5" style="27" customWidth="1"/>
    <col min="4343" max="4343" width="14.5" style="27" customWidth="1"/>
    <col min="4344" max="4344" width="9.33203125" style="27"/>
    <col min="4345" max="4345" width="17" style="27" customWidth="1"/>
    <col min="4346" max="4350" width="0" style="27" hidden="1" customWidth="1"/>
    <col min="4351" max="4590" width="9.33203125" style="27"/>
    <col min="4591" max="4591" width="5" style="27" customWidth="1"/>
    <col min="4592" max="4592" width="12" style="27" customWidth="1"/>
    <col min="4593" max="4593" width="9.33203125" style="27"/>
    <col min="4594" max="4594" width="11.6640625" style="27" customWidth="1"/>
    <col min="4595" max="4595" width="34.6640625" style="27" customWidth="1"/>
    <col min="4596" max="4596" width="59.5" style="27" customWidth="1"/>
    <col min="4597" max="4597" width="31.33203125" style="27" customWidth="1"/>
    <col min="4598" max="4598" width="12.5" style="27" customWidth="1"/>
    <col min="4599" max="4599" width="14.5" style="27" customWidth="1"/>
    <col min="4600" max="4600" width="9.33203125" style="27"/>
    <col min="4601" max="4601" width="17" style="27" customWidth="1"/>
    <col min="4602" max="4606" width="0" style="27" hidden="1" customWidth="1"/>
    <col min="4607" max="4846" width="9.33203125" style="27"/>
    <col min="4847" max="4847" width="5" style="27" customWidth="1"/>
    <col min="4848" max="4848" width="12" style="27" customWidth="1"/>
    <col min="4849" max="4849" width="9.33203125" style="27"/>
    <col min="4850" max="4850" width="11.6640625" style="27" customWidth="1"/>
    <col min="4851" max="4851" width="34.6640625" style="27" customWidth="1"/>
    <col min="4852" max="4852" width="59.5" style="27" customWidth="1"/>
    <col min="4853" max="4853" width="31.33203125" style="27" customWidth="1"/>
    <col min="4854" max="4854" width="12.5" style="27" customWidth="1"/>
    <col min="4855" max="4855" width="14.5" style="27" customWidth="1"/>
    <col min="4856" max="4856" width="9.33203125" style="27"/>
    <col min="4857" max="4857" width="17" style="27" customWidth="1"/>
    <col min="4858" max="4862" width="0" style="27" hidden="1" customWidth="1"/>
    <col min="4863" max="5102" width="9.33203125" style="27"/>
    <col min="5103" max="5103" width="5" style="27" customWidth="1"/>
    <col min="5104" max="5104" width="12" style="27" customWidth="1"/>
    <col min="5105" max="5105" width="9.33203125" style="27"/>
    <col min="5106" max="5106" width="11.6640625" style="27" customWidth="1"/>
    <col min="5107" max="5107" width="34.6640625" style="27" customWidth="1"/>
    <col min="5108" max="5108" width="59.5" style="27" customWidth="1"/>
    <col min="5109" max="5109" width="31.33203125" style="27" customWidth="1"/>
    <col min="5110" max="5110" width="12.5" style="27" customWidth="1"/>
    <col min="5111" max="5111" width="14.5" style="27" customWidth="1"/>
    <col min="5112" max="5112" width="9.33203125" style="27"/>
    <col min="5113" max="5113" width="17" style="27" customWidth="1"/>
    <col min="5114" max="5118" width="0" style="27" hidden="1" customWidth="1"/>
    <col min="5119" max="5358" width="9.33203125" style="27"/>
    <col min="5359" max="5359" width="5" style="27" customWidth="1"/>
    <col min="5360" max="5360" width="12" style="27" customWidth="1"/>
    <col min="5361" max="5361" width="9.33203125" style="27"/>
    <col min="5362" max="5362" width="11.6640625" style="27" customWidth="1"/>
    <col min="5363" max="5363" width="34.6640625" style="27" customWidth="1"/>
    <col min="5364" max="5364" width="59.5" style="27" customWidth="1"/>
    <col min="5365" max="5365" width="31.33203125" style="27" customWidth="1"/>
    <col min="5366" max="5366" width="12.5" style="27" customWidth="1"/>
    <col min="5367" max="5367" width="14.5" style="27" customWidth="1"/>
    <col min="5368" max="5368" width="9.33203125" style="27"/>
    <col min="5369" max="5369" width="17" style="27" customWidth="1"/>
    <col min="5370" max="5374" width="0" style="27" hidden="1" customWidth="1"/>
    <col min="5375" max="5614" width="9.33203125" style="27"/>
    <col min="5615" max="5615" width="5" style="27" customWidth="1"/>
    <col min="5616" max="5616" width="12" style="27" customWidth="1"/>
    <col min="5617" max="5617" width="9.33203125" style="27"/>
    <col min="5618" max="5618" width="11.6640625" style="27" customWidth="1"/>
    <col min="5619" max="5619" width="34.6640625" style="27" customWidth="1"/>
    <col min="5620" max="5620" width="59.5" style="27" customWidth="1"/>
    <col min="5621" max="5621" width="31.33203125" style="27" customWidth="1"/>
    <col min="5622" max="5622" width="12.5" style="27" customWidth="1"/>
    <col min="5623" max="5623" width="14.5" style="27" customWidth="1"/>
    <col min="5624" max="5624" width="9.33203125" style="27"/>
    <col min="5625" max="5625" width="17" style="27" customWidth="1"/>
    <col min="5626" max="5630" width="0" style="27" hidden="1" customWidth="1"/>
    <col min="5631" max="5870" width="9.33203125" style="27"/>
    <col min="5871" max="5871" width="5" style="27" customWidth="1"/>
    <col min="5872" max="5872" width="12" style="27" customWidth="1"/>
    <col min="5873" max="5873" width="9.33203125" style="27"/>
    <col min="5874" max="5874" width="11.6640625" style="27" customWidth="1"/>
    <col min="5875" max="5875" width="34.6640625" style="27" customWidth="1"/>
    <col min="5876" max="5876" width="59.5" style="27" customWidth="1"/>
    <col min="5877" max="5877" width="31.33203125" style="27" customWidth="1"/>
    <col min="5878" max="5878" width="12.5" style="27" customWidth="1"/>
    <col min="5879" max="5879" width="14.5" style="27" customWidth="1"/>
    <col min="5880" max="5880" width="9.33203125" style="27"/>
    <col min="5881" max="5881" width="17" style="27" customWidth="1"/>
    <col min="5882" max="5886" width="0" style="27" hidden="1" customWidth="1"/>
    <col min="5887" max="6126" width="9.33203125" style="27"/>
    <col min="6127" max="6127" width="5" style="27" customWidth="1"/>
    <col min="6128" max="6128" width="12" style="27" customWidth="1"/>
    <col min="6129" max="6129" width="9.33203125" style="27"/>
    <col min="6130" max="6130" width="11.6640625" style="27" customWidth="1"/>
    <col min="6131" max="6131" width="34.6640625" style="27" customWidth="1"/>
    <col min="6132" max="6132" width="59.5" style="27" customWidth="1"/>
    <col min="6133" max="6133" width="31.33203125" style="27" customWidth="1"/>
    <col min="6134" max="6134" width="12.5" style="27" customWidth="1"/>
    <col min="6135" max="6135" width="14.5" style="27" customWidth="1"/>
    <col min="6136" max="6136" width="9.33203125" style="27"/>
    <col min="6137" max="6137" width="17" style="27" customWidth="1"/>
    <col min="6138" max="6142" width="0" style="27" hidden="1" customWidth="1"/>
    <col min="6143" max="6382" width="9.33203125" style="27"/>
    <col min="6383" max="6383" width="5" style="27" customWidth="1"/>
    <col min="6384" max="6384" width="12" style="27" customWidth="1"/>
    <col min="6385" max="6385" width="9.33203125" style="27"/>
    <col min="6386" max="6386" width="11.6640625" style="27" customWidth="1"/>
    <col min="6387" max="6387" width="34.6640625" style="27" customWidth="1"/>
    <col min="6388" max="6388" width="59.5" style="27" customWidth="1"/>
    <col min="6389" max="6389" width="31.33203125" style="27" customWidth="1"/>
    <col min="6390" max="6390" width="12.5" style="27" customWidth="1"/>
    <col min="6391" max="6391" width="14.5" style="27" customWidth="1"/>
    <col min="6392" max="6392" width="9.33203125" style="27"/>
    <col min="6393" max="6393" width="17" style="27" customWidth="1"/>
    <col min="6394" max="6398" width="0" style="27" hidden="1" customWidth="1"/>
    <col min="6399" max="6638" width="9.33203125" style="27"/>
    <col min="6639" max="6639" width="5" style="27" customWidth="1"/>
    <col min="6640" max="6640" width="12" style="27" customWidth="1"/>
    <col min="6641" max="6641" width="9.33203125" style="27"/>
    <col min="6642" max="6642" width="11.6640625" style="27" customWidth="1"/>
    <col min="6643" max="6643" width="34.6640625" style="27" customWidth="1"/>
    <col min="6644" max="6644" width="59.5" style="27" customWidth="1"/>
    <col min="6645" max="6645" width="31.33203125" style="27" customWidth="1"/>
    <col min="6646" max="6646" width="12.5" style="27" customWidth="1"/>
    <col min="6647" max="6647" width="14.5" style="27" customWidth="1"/>
    <col min="6648" max="6648" width="9.33203125" style="27"/>
    <col min="6649" max="6649" width="17" style="27" customWidth="1"/>
    <col min="6650" max="6654" width="0" style="27" hidden="1" customWidth="1"/>
    <col min="6655" max="6894" width="9.33203125" style="27"/>
    <col min="6895" max="6895" width="5" style="27" customWidth="1"/>
    <col min="6896" max="6896" width="12" style="27" customWidth="1"/>
    <col min="6897" max="6897" width="9.33203125" style="27"/>
    <col min="6898" max="6898" width="11.6640625" style="27" customWidth="1"/>
    <col min="6899" max="6899" width="34.6640625" style="27" customWidth="1"/>
    <col min="6900" max="6900" width="59.5" style="27" customWidth="1"/>
    <col min="6901" max="6901" width="31.33203125" style="27" customWidth="1"/>
    <col min="6902" max="6902" width="12.5" style="27" customWidth="1"/>
    <col min="6903" max="6903" width="14.5" style="27" customWidth="1"/>
    <col min="6904" max="6904" width="9.33203125" style="27"/>
    <col min="6905" max="6905" width="17" style="27" customWidth="1"/>
    <col min="6906" max="6910" width="0" style="27" hidden="1" customWidth="1"/>
    <col min="6911" max="7150" width="9.33203125" style="27"/>
    <col min="7151" max="7151" width="5" style="27" customWidth="1"/>
    <col min="7152" max="7152" width="12" style="27" customWidth="1"/>
    <col min="7153" max="7153" width="9.33203125" style="27"/>
    <col min="7154" max="7154" width="11.6640625" style="27" customWidth="1"/>
    <col min="7155" max="7155" width="34.6640625" style="27" customWidth="1"/>
    <col min="7156" max="7156" width="59.5" style="27" customWidth="1"/>
    <col min="7157" max="7157" width="31.33203125" style="27" customWidth="1"/>
    <col min="7158" max="7158" width="12.5" style="27" customWidth="1"/>
    <col min="7159" max="7159" width="14.5" style="27" customWidth="1"/>
    <col min="7160" max="7160" width="9.33203125" style="27"/>
    <col min="7161" max="7161" width="17" style="27" customWidth="1"/>
    <col min="7162" max="7166" width="0" style="27" hidden="1" customWidth="1"/>
    <col min="7167" max="7406" width="9.33203125" style="27"/>
    <col min="7407" max="7407" width="5" style="27" customWidth="1"/>
    <col min="7408" max="7408" width="12" style="27" customWidth="1"/>
    <col min="7409" max="7409" width="9.33203125" style="27"/>
    <col min="7410" max="7410" width="11.6640625" style="27" customWidth="1"/>
    <col min="7411" max="7411" width="34.6640625" style="27" customWidth="1"/>
    <col min="7412" max="7412" width="59.5" style="27" customWidth="1"/>
    <col min="7413" max="7413" width="31.33203125" style="27" customWidth="1"/>
    <col min="7414" max="7414" width="12.5" style="27" customWidth="1"/>
    <col min="7415" max="7415" width="14.5" style="27" customWidth="1"/>
    <col min="7416" max="7416" width="9.33203125" style="27"/>
    <col min="7417" max="7417" width="17" style="27" customWidth="1"/>
    <col min="7418" max="7422" width="0" style="27" hidden="1" customWidth="1"/>
    <col min="7423" max="7662" width="9.33203125" style="27"/>
    <col min="7663" max="7663" width="5" style="27" customWidth="1"/>
    <col min="7664" max="7664" width="12" style="27" customWidth="1"/>
    <col min="7665" max="7665" width="9.33203125" style="27"/>
    <col min="7666" max="7666" width="11.6640625" style="27" customWidth="1"/>
    <col min="7667" max="7667" width="34.6640625" style="27" customWidth="1"/>
    <col min="7668" max="7668" width="59.5" style="27" customWidth="1"/>
    <col min="7669" max="7669" width="31.33203125" style="27" customWidth="1"/>
    <col min="7670" max="7670" width="12.5" style="27" customWidth="1"/>
    <col min="7671" max="7671" width="14.5" style="27" customWidth="1"/>
    <col min="7672" max="7672" width="9.33203125" style="27"/>
    <col min="7673" max="7673" width="17" style="27" customWidth="1"/>
    <col min="7674" max="7678" width="0" style="27" hidden="1" customWidth="1"/>
    <col min="7679" max="7918" width="9.33203125" style="27"/>
    <col min="7919" max="7919" width="5" style="27" customWidth="1"/>
    <col min="7920" max="7920" width="12" style="27" customWidth="1"/>
    <col min="7921" max="7921" width="9.33203125" style="27"/>
    <col min="7922" max="7922" width="11.6640625" style="27" customWidth="1"/>
    <col min="7923" max="7923" width="34.6640625" style="27" customWidth="1"/>
    <col min="7924" max="7924" width="59.5" style="27" customWidth="1"/>
    <col min="7925" max="7925" width="31.33203125" style="27" customWidth="1"/>
    <col min="7926" max="7926" width="12.5" style="27" customWidth="1"/>
    <col min="7927" max="7927" width="14.5" style="27" customWidth="1"/>
    <col min="7928" max="7928" width="9.33203125" style="27"/>
    <col min="7929" max="7929" width="17" style="27" customWidth="1"/>
    <col min="7930" max="7934" width="0" style="27" hidden="1" customWidth="1"/>
    <col min="7935" max="8174" width="9.33203125" style="27"/>
    <col min="8175" max="8175" width="5" style="27" customWidth="1"/>
    <col min="8176" max="8176" width="12" style="27" customWidth="1"/>
    <col min="8177" max="8177" width="9.33203125" style="27"/>
    <col min="8178" max="8178" width="11.6640625" style="27" customWidth="1"/>
    <col min="8179" max="8179" width="34.6640625" style="27" customWidth="1"/>
    <col min="8180" max="8180" width="59.5" style="27" customWidth="1"/>
    <col min="8181" max="8181" width="31.33203125" style="27" customWidth="1"/>
    <col min="8182" max="8182" width="12.5" style="27" customWidth="1"/>
    <col min="8183" max="8183" width="14.5" style="27" customWidth="1"/>
    <col min="8184" max="8184" width="9.33203125" style="27"/>
    <col min="8185" max="8185" width="17" style="27" customWidth="1"/>
    <col min="8186" max="8190" width="0" style="27" hidden="1" customWidth="1"/>
    <col min="8191" max="8430" width="9.33203125" style="27"/>
    <col min="8431" max="8431" width="5" style="27" customWidth="1"/>
    <col min="8432" max="8432" width="12" style="27" customWidth="1"/>
    <col min="8433" max="8433" width="9.33203125" style="27"/>
    <col min="8434" max="8434" width="11.6640625" style="27" customWidth="1"/>
    <col min="8435" max="8435" width="34.6640625" style="27" customWidth="1"/>
    <col min="8436" max="8436" width="59.5" style="27" customWidth="1"/>
    <col min="8437" max="8437" width="31.33203125" style="27" customWidth="1"/>
    <col min="8438" max="8438" width="12.5" style="27" customWidth="1"/>
    <col min="8439" max="8439" width="14.5" style="27" customWidth="1"/>
    <col min="8440" max="8440" width="9.33203125" style="27"/>
    <col min="8441" max="8441" width="17" style="27" customWidth="1"/>
    <col min="8442" max="8446" width="0" style="27" hidden="1" customWidth="1"/>
    <col min="8447" max="8686" width="9.33203125" style="27"/>
    <col min="8687" max="8687" width="5" style="27" customWidth="1"/>
    <col min="8688" max="8688" width="12" style="27" customWidth="1"/>
    <col min="8689" max="8689" width="9.33203125" style="27"/>
    <col min="8690" max="8690" width="11.6640625" style="27" customWidth="1"/>
    <col min="8691" max="8691" width="34.6640625" style="27" customWidth="1"/>
    <col min="8692" max="8692" width="59.5" style="27" customWidth="1"/>
    <col min="8693" max="8693" width="31.33203125" style="27" customWidth="1"/>
    <col min="8694" max="8694" width="12.5" style="27" customWidth="1"/>
    <col min="8695" max="8695" width="14.5" style="27" customWidth="1"/>
    <col min="8696" max="8696" width="9.33203125" style="27"/>
    <col min="8697" max="8697" width="17" style="27" customWidth="1"/>
    <col min="8698" max="8702" width="0" style="27" hidden="1" customWidth="1"/>
    <col min="8703" max="8942" width="9.33203125" style="27"/>
    <col min="8943" max="8943" width="5" style="27" customWidth="1"/>
    <col min="8944" max="8944" width="12" style="27" customWidth="1"/>
    <col min="8945" max="8945" width="9.33203125" style="27"/>
    <col min="8946" max="8946" width="11.6640625" style="27" customWidth="1"/>
    <col min="8947" max="8947" width="34.6640625" style="27" customWidth="1"/>
    <col min="8948" max="8948" width="59.5" style="27" customWidth="1"/>
    <col min="8949" max="8949" width="31.33203125" style="27" customWidth="1"/>
    <col min="8950" max="8950" width="12.5" style="27" customWidth="1"/>
    <col min="8951" max="8951" width="14.5" style="27" customWidth="1"/>
    <col min="8952" max="8952" width="9.33203125" style="27"/>
    <col min="8953" max="8953" width="17" style="27" customWidth="1"/>
    <col min="8954" max="8958" width="0" style="27" hidden="1" customWidth="1"/>
    <col min="8959" max="9198" width="9.33203125" style="27"/>
    <col min="9199" max="9199" width="5" style="27" customWidth="1"/>
    <col min="9200" max="9200" width="12" style="27" customWidth="1"/>
    <col min="9201" max="9201" width="9.33203125" style="27"/>
    <col min="9202" max="9202" width="11.6640625" style="27" customWidth="1"/>
    <col min="9203" max="9203" width="34.6640625" style="27" customWidth="1"/>
    <col min="9204" max="9204" width="59.5" style="27" customWidth="1"/>
    <col min="9205" max="9205" width="31.33203125" style="27" customWidth="1"/>
    <col min="9206" max="9206" width="12.5" style="27" customWidth="1"/>
    <col min="9207" max="9207" width="14.5" style="27" customWidth="1"/>
    <col min="9208" max="9208" width="9.33203125" style="27"/>
    <col min="9209" max="9209" width="17" style="27" customWidth="1"/>
    <col min="9210" max="9214" width="0" style="27" hidden="1" customWidth="1"/>
    <col min="9215" max="9454" width="9.33203125" style="27"/>
    <col min="9455" max="9455" width="5" style="27" customWidth="1"/>
    <col min="9456" max="9456" width="12" style="27" customWidth="1"/>
    <col min="9457" max="9457" width="9.33203125" style="27"/>
    <col min="9458" max="9458" width="11.6640625" style="27" customWidth="1"/>
    <col min="9459" max="9459" width="34.6640625" style="27" customWidth="1"/>
    <col min="9460" max="9460" width="59.5" style="27" customWidth="1"/>
    <col min="9461" max="9461" width="31.33203125" style="27" customWidth="1"/>
    <col min="9462" max="9462" width="12.5" style="27" customWidth="1"/>
    <col min="9463" max="9463" width="14.5" style="27" customWidth="1"/>
    <col min="9464" max="9464" width="9.33203125" style="27"/>
    <col min="9465" max="9465" width="17" style="27" customWidth="1"/>
    <col min="9466" max="9470" width="0" style="27" hidden="1" customWidth="1"/>
    <col min="9471" max="9710" width="9.33203125" style="27"/>
    <col min="9711" max="9711" width="5" style="27" customWidth="1"/>
    <col min="9712" max="9712" width="12" style="27" customWidth="1"/>
    <col min="9713" max="9713" width="9.33203125" style="27"/>
    <col min="9714" max="9714" width="11.6640625" style="27" customWidth="1"/>
    <col min="9715" max="9715" width="34.6640625" style="27" customWidth="1"/>
    <col min="9716" max="9716" width="59.5" style="27" customWidth="1"/>
    <col min="9717" max="9717" width="31.33203125" style="27" customWidth="1"/>
    <col min="9718" max="9718" width="12.5" style="27" customWidth="1"/>
    <col min="9719" max="9719" width="14.5" style="27" customWidth="1"/>
    <col min="9720" max="9720" width="9.33203125" style="27"/>
    <col min="9721" max="9721" width="17" style="27" customWidth="1"/>
    <col min="9722" max="9726" width="0" style="27" hidden="1" customWidth="1"/>
    <col min="9727" max="9966" width="9.33203125" style="27"/>
    <col min="9967" max="9967" width="5" style="27" customWidth="1"/>
    <col min="9968" max="9968" width="12" style="27" customWidth="1"/>
    <col min="9969" max="9969" width="9.33203125" style="27"/>
    <col min="9970" max="9970" width="11.6640625" style="27" customWidth="1"/>
    <col min="9971" max="9971" width="34.6640625" style="27" customWidth="1"/>
    <col min="9972" max="9972" width="59.5" style="27" customWidth="1"/>
    <col min="9973" max="9973" width="31.33203125" style="27" customWidth="1"/>
    <col min="9974" max="9974" width="12.5" style="27" customWidth="1"/>
    <col min="9975" max="9975" width="14.5" style="27" customWidth="1"/>
    <col min="9976" max="9976" width="9.33203125" style="27"/>
    <col min="9977" max="9977" width="17" style="27" customWidth="1"/>
    <col min="9978" max="9982" width="0" style="27" hidden="1" customWidth="1"/>
    <col min="9983" max="10222" width="9.33203125" style="27"/>
    <col min="10223" max="10223" width="5" style="27" customWidth="1"/>
    <col min="10224" max="10224" width="12" style="27" customWidth="1"/>
    <col min="10225" max="10225" width="9.33203125" style="27"/>
    <col min="10226" max="10226" width="11.6640625" style="27" customWidth="1"/>
    <col min="10227" max="10227" width="34.6640625" style="27" customWidth="1"/>
    <col min="10228" max="10228" width="59.5" style="27" customWidth="1"/>
    <col min="10229" max="10229" width="31.33203125" style="27" customWidth="1"/>
    <col min="10230" max="10230" width="12.5" style="27" customWidth="1"/>
    <col min="10231" max="10231" width="14.5" style="27" customWidth="1"/>
    <col min="10232" max="10232" width="9.33203125" style="27"/>
    <col min="10233" max="10233" width="17" style="27" customWidth="1"/>
    <col min="10234" max="10238" width="0" style="27" hidden="1" customWidth="1"/>
    <col min="10239" max="10478" width="9.33203125" style="27"/>
    <col min="10479" max="10479" width="5" style="27" customWidth="1"/>
    <col min="10480" max="10480" width="12" style="27" customWidth="1"/>
    <col min="10481" max="10481" width="9.33203125" style="27"/>
    <col min="10482" max="10482" width="11.6640625" style="27" customWidth="1"/>
    <col min="10483" max="10483" width="34.6640625" style="27" customWidth="1"/>
    <col min="10484" max="10484" width="59.5" style="27" customWidth="1"/>
    <col min="10485" max="10485" width="31.33203125" style="27" customWidth="1"/>
    <col min="10486" max="10486" width="12.5" style="27" customWidth="1"/>
    <col min="10487" max="10487" width="14.5" style="27" customWidth="1"/>
    <col min="10488" max="10488" width="9.33203125" style="27"/>
    <col min="10489" max="10489" width="17" style="27" customWidth="1"/>
    <col min="10490" max="10494" width="0" style="27" hidden="1" customWidth="1"/>
    <col min="10495" max="10734" width="9.33203125" style="27"/>
    <col min="10735" max="10735" width="5" style="27" customWidth="1"/>
    <col min="10736" max="10736" width="12" style="27" customWidth="1"/>
    <col min="10737" max="10737" width="9.33203125" style="27"/>
    <col min="10738" max="10738" width="11.6640625" style="27" customWidth="1"/>
    <col min="10739" max="10739" width="34.6640625" style="27" customWidth="1"/>
    <col min="10740" max="10740" width="59.5" style="27" customWidth="1"/>
    <col min="10741" max="10741" width="31.33203125" style="27" customWidth="1"/>
    <col min="10742" max="10742" width="12.5" style="27" customWidth="1"/>
    <col min="10743" max="10743" width="14.5" style="27" customWidth="1"/>
    <col min="10744" max="10744" width="9.33203125" style="27"/>
    <col min="10745" max="10745" width="17" style="27" customWidth="1"/>
    <col min="10746" max="10750" width="0" style="27" hidden="1" customWidth="1"/>
    <col min="10751" max="10990" width="9.33203125" style="27"/>
    <col min="10991" max="10991" width="5" style="27" customWidth="1"/>
    <col min="10992" max="10992" width="12" style="27" customWidth="1"/>
    <col min="10993" max="10993" width="9.33203125" style="27"/>
    <col min="10994" max="10994" width="11.6640625" style="27" customWidth="1"/>
    <col min="10995" max="10995" width="34.6640625" style="27" customWidth="1"/>
    <col min="10996" max="10996" width="59.5" style="27" customWidth="1"/>
    <col min="10997" max="10997" width="31.33203125" style="27" customWidth="1"/>
    <col min="10998" max="10998" width="12.5" style="27" customWidth="1"/>
    <col min="10999" max="10999" width="14.5" style="27" customWidth="1"/>
    <col min="11000" max="11000" width="9.33203125" style="27"/>
    <col min="11001" max="11001" width="17" style="27" customWidth="1"/>
    <col min="11002" max="11006" width="0" style="27" hidden="1" customWidth="1"/>
    <col min="11007" max="11246" width="9.33203125" style="27"/>
    <col min="11247" max="11247" width="5" style="27" customWidth="1"/>
    <col min="11248" max="11248" width="12" style="27" customWidth="1"/>
    <col min="11249" max="11249" width="9.33203125" style="27"/>
    <col min="11250" max="11250" width="11.6640625" style="27" customWidth="1"/>
    <col min="11251" max="11251" width="34.6640625" style="27" customWidth="1"/>
    <col min="11252" max="11252" width="59.5" style="27" customWidth="1"/>
    <col min="11253" max="11253" width="31.33203125" style="27" customWidth="1"/>
    <col min="11254" max="11254" width="12.5" style="27" customWidth="1"/>
    <col min="11255" max="11255" width="14.5" style="27" customWidth="1"/>
    <col min="11256" max="11256" width="9.33203125" style="27"/>
    <col min="11257" max="11257" width="17" style="27" customWidth="1"/>
    <col min="11258" max="11262" width="0" style="27" hidden="1" customWidth="1"/>
    <col min="11263" max="11502" width="9.33203125" style="27"/>
    <col min="11503" max="11503" width="5" style="27" customWidth="1"/>
    <col min="11504" max="11504" width="12" style="27" customWidth="1"/>
    <col min="11505" max="11505" width="9.33203125" style="27"/>
    <col min="11506" max="11506" width="11.6640625" style="27" customWidth="1"/>
    <col min="11507" max="11507" width="34.6640625" style="27" customWidth="1"/>
    <col min="11508" max="11508" width="59.5" style="27" customWidth="1"/>
    <col min="11509" max="11509" width="31.33203125" style="27" customWidth="1"/>
    <col min="11510" max="11510" width="12.5" style="27" customWidth="1"/>
    <col min="11511" max="11511" width="14.5" style="27" customWidth="1"/>
    <col min="11512" max="11512" width="9.33203125" style="27"/>
    <col min="11513" max="11513" width="17" style="27" customWidth="1"/>
    <col min="11514" max="11518" width="0" style="27" hidden="1" customWidth="1"/>
    <col min="11519" max="11758" width="9.33203125" style="27"/>
    <col min="11759" max="11759" width="5" style="27" customWidth="1"/>
    <col min="11760" max="11760" width="12" style="27" customWidth="1"/>
    <col min="11761" max="11761" width="9.33203125" style="27"/>
    <col min="11762" max="11762" width="11.6640625" style="27" customWidth="1"/>
    <col min="11763" max="11763" width="34.6640625" style="27" customWidth="1"/>
    <col min="11764" max="11764" width="59.5" style="27" customWidth="1"/>
    <col min="11765" max="11765" width="31.33203125" style="27" customWidth="1"/>
    <col min="11766" max="11766" width="12.5" style="27" customWidth="1"/>
    <col min="11767" max="11767" width="14.5" style="27" customWidth="1"/>
    <col min="11768" max="11768" width="9.33203125" style="27"/>
    <col min="11769" max="11769" width="17" style="27" customWidth="1"/>
    <col min="11770" max="11774" width="0" style="27" hidden="1" customWidth="1"/>
    <col min="11775" max="12014" width="9.33203125" style="27"/>
    <col min="12015" max="12015" width="5" style="27" customWidth="1"/>
    <col min="12016" max="12016" width="12" style="27" customWidth="1"/>
    <col min="12017" max="12017" width="9.33203125" style="27"/>
    <col min="12018" max="12018" width="11.6640625" style="27" customWidth="1"/>
    <col min="12019" max="12019" width="34.6640625" style="27" customWidth="1"/>
    <col min="12020" max="12020" width="59.5" style="27" customWidth="1"/>
    <col min="12021" max="12021" width="31.33203125" style="27" customWidth="1"/>
    <col min="12022" max="12022" width="12.5" style="27" customWidth="1"/>
    <col min="12023" max="12023" width="14.5" style="27" customWidth="1"/>
    <col min="12024" max="12024" width="9.33203125" style="27"/>
    <col min="12025" max="12025" width="17" style="27" customWidth="1"/>
    <col min="12026" max="12030" width="0" style="27" hidden="1" customWidth="1"/>
    <col min="12031" max="12270" width="9.33203125" style="27"/>
    <col min="12271" max="12271" width="5" style="27" customWidth="1"/>
    <col min="12272" max="12272" width="12" style="27" customWidth="1"/>
    <col min="12273" max="12273" width="9.33203125" style="27"/>
    <col min="12274" max="12274" width="11.6640625" style="27" customWidth="1"/>
    <col min="12275" max="12275" width="34.6640625" style="27" customWidth="1"/>
    <col min="12276" max="12276" width="59.5" style="27" customWidth="1"/>
    <col min="12277" max="12277" width="31.33203125" style="27" customWidth="1"/>
    <col min="12278" max="12278" width="12.5" style="27" customWidth="1"/>
    <col min="12279" max="12279" width="14.5" style="27" customWidth="1"/>
    <col min="12280" max="12280" width="9.33203125" style="27"/>
    <col min="12281" max="12281" width="17" style="27" customWidth="1"/>
    <col min="12282" max="12286" width="0" style="27" hidden="1" customWidth="1"/>
    <col min="12287" max="12526" width="9.33203125" style="27"/>
    <col min="12527" max="12527" width="5" style="27" customWidth="1"/>
    <col min="12528" max="12528" width="12" style="27" customWidth="1"/>
    <col min="12529" max="12529" width="9.33203125" style="27"/>
    <col min="12530" max="12530" width="11.6640625" style="27" customWidth="1"/>
    <col min="12531" max="12531" width="34.6640625" style="27" customWidth="1"/>
    <col min="12532" max="12532" width="59.5" style="27" customWidth="1"/>
    <col min="12533" max="12533" width="31.33203125" style="27" customWidth="1"/>
    <col min="12534" max="12534" width="12.5" style="27" customWidth="1"/>
    <col min="12535" max="12535" width="14.5" style="27" customWidth="1"/>
    <col min="12536" max="12536" width="9.33203125" style="27"/>
    <col min="12537" max="12537" width="17" style="27" customWidth="1"/>
    <col min="12538" max="12542" width="0" style="27" hidden="1" customWidth="1"/>
    <col min="12543" max="12782" width="9.33203125" style="27"/>
    <col min="12783" max="12783" width="5" style="27" customWidth="1"/>
    <col min="12784" max="12784" width="12" style="27" customWidth="1"/>
    <col min="12785" max="12785" width="9.33203125" style="27"/>
    <col min="12786" max="12786" width="11.6640625" style="27" customWidth="1"/>
    <col min="12787" max="12787" width="34.6640625" style="27" customWidth="1"/>
    <col min="12788" max="12788" width="59.5" style="27" customWidth="1"/>
    <col min="12789" max="12789" width="31.33203125" style="27" customWidth="1"/>
    <col min="12790" max="12790" width="12.5" style="27" customWidth="1"/>
    <col min="12791" max="12791" width="14.5" style="27" customWidth="1"/>
    <col min="12792" max="12792" width="9.33203125" style="27"/>
    <col min="12793" max="12793" width="17" style="27" customWidth="1"/>
    <col min="12794" max="12798" width="0" style="27" hidden="1" customWidth="1"/>
    <col min="12799" max="13038" width="9.33203125" style="27"/>
    <col min="13039" max="13039" width="5" style="27" customWidth="1"/>
    <col min="13040" max="13040" width="12" style="27" customWidth="1"/>
    <col min="13041" max="13041" width="9.33203125" style="27"/>
    <col min="13042" max="13042" width="11.6640625" style="27" customWidth="1"/>
    <col min="13043" max="13043" width="34.6640625" style="27" customWidth="1"/>
    <col min="13044" max="13044" width="59.5" style="27" customWidth="1"/>
    <col min="13045" max="13045" width="31.33203125" style="27" customWidth="1"/>
    <col min="13046" max="13046" width="12.5" style="27" customWidth="1"/>
    <col min="13047" max="13047" width="14.5" style="27" customWidth="1"/>
    <col min="13048" max="13048" width="9.33203125" style="27"/>
    <col min="13049" max="13049" width="17" style="27" customWidth="1"/>
    <col min="13050" max="13054" width="0" style="27" hidden="1" customWidth="1"/>
    <col min="13055" max="13294" width="9.33203125" style="27"/>
    <col min="13295" max="13295" width="5" style="27" customWidth="1"/>
    <col min="13296" max="13296" width="12" style="27" customWidth="1"/>
    <col min="13297" max="13297" width="9.33203125" style="27"/>
    <col min="13298" max="13298" width="11.6640625" style="27" customWidth="1"/>
    <col min="13299" max="13299" width="34.6640625" style="27" customWidth="1"/>
    <col min="13300" max="13300" width="59.5" style="27" customWidth="1"/>
    <col min="13301" max="13301" width="31.33203125" style="27" customWidth="1"/>
    <col min="13302" max="13302" width="12.5" style="27" customWidth="1"/>
    <col min="13303" max="13303" width="14.5" style="27" customWidth="1"/>
    <col min="13304" max="13304" width="9.33203125" style="27"/>
    <col min="13305" max="13305" width="17" style="27" customWidth="1"/>
    <col min="13306" max="13310" width="0" style="27" hidden="1" customWidth="1"/>
    <col min="13311" max="13550" width="9.33203125" style="27"/>
    <col min="13551" max="13551" width="5" style="27" customWidth="1"/>
    <col min="13552" max="13552" width="12" style="27" customWidth="1"/>
    <col min="13553" max="13553" width="9.33203125" style="27"/>
    <col min="13554" max="13554" width="11.6640625" style="27" customWidth="1"/>
    <col min="13555" max="13555" width="34.6640625" style="27" customWidth="1"/>
    <col min="13556" max="13556" width="59.5" style="27" customWidth="1"/>
    <col min="13557" max="13557" width="31.33203125" style="27" customWidth="1"/>
    <col min="13558" max="13558" width="12.5" style="27" customWidth="1"/>
    <col min="13559" max="13559" width="14.5" style="27" customWidth="1"/>
    <col min="13560" max="13560" width="9.33203125" style="27"/>
    <col min="13561" max="13561" width="17" style="27" customWidth="1"/>
    <col min="13562" max="13566" width="0" style="27" hidden="1" customWidth="1"/>
    <col min="13567" max="13806" width="9.33203125" style="27"/>
    <col min="13807" max="13807" width="5" style="27" customWidth="1"/>
    <col min="13808" max="13808" width="12" style="27" customWidth="1"/>
    <col min="13809" max="13809" width="9.33203125" style="27"/>
    <col min="13810" max="13810" width="11.6640625" style="27" customWidth="1"/>
    <col min="13811" max="13811" width="34.6640625" style="27" customWidth="1"/>
    <col min="13812" max="13812" width="59.5" style="27" customWidth="1"/>
    <col min="13813" max="13813" width="31.33203125" style="27" customWidth="1"/>
    <col min="13814" max="13814" width="12.5" style="27" customWidth="1"/>
    <col min="13815" max="13815" width="14.5" style="27" customWidth="1"/>
    <col min="13816" max="13816" width="9.33203125" style="27"/>
    <col min="13817" max="13817" width="17" style="27" customWidth="1"/>
    <col min="13818" max="13822" width="0" style="27" hidden="1" customWidth="1"/>
    <col min="13823" max="14062" width="9.33203125" style="27"/>
    <col min="14063" max="14063" width="5" style="27" customWidth="1"/>
    <col min="14064" max="14064" width="12" style="27" customWidth="1"/>
    <col min="14065" max="14065" width="9.33203125" style="27"/>
    <col min="14066" max="14066" width="11.6640625" style="27" customWidth="1"/>
    <col min="14067" max="14067" width="34.6640625" style="27" customWidth="1"/>
    <col min="14068" max="14068" width="59.5" style="27" customWidth="1"/>
    <col min="14069" max="14069" width="31.33203125" style="27" customWidth="1"/>
    <col min="14070" max="14070" width="12.5" style="27" customWidth="1"/>
    <col min="14071" max="14071" width="14.5" style="27" customWidth="1"/>
    <col min="14072" max="14072" width="9.33203125" style="27"/>
    <col min="14073" max="14073" width="17" style="27" customWidth="1"/>
    <col min="14074" max="14078" width="0" style="27" hidden="1" customWidth="1"/>
    <col min="14079" max="14318" width="9.33203125" style="27"/>
    <col min="14319" max="14319" width="5" style="27" customWidth="1"/>
    <col min="14320" max="14320" width="12" style="27" customWidth="1"/>
    <col min="14321" max="14321" width="9.33203125" style="27"/>
    <col min="14322" max="14322" width="11.6640625" style="27" customWidth="1"/>
    <col min="14323" max="14323" width="34.6640625" style="27" customWidth="1"/>
    <col min="14324" max="14324" width="59.5" style="27" customWidth="1"/>
    <col min="14325" max="14325" width="31.33203125" style="27" customWidth="1"/>
    <col min="14326" max="14326" width="12.5" style="27" customWidth="1"/>
    <col min="14327" max="14327" width="14.5" style="27" customWidth="1"/>
    <col min="14328" max="14328" width="9.33203125" style="27"/>
    <col min="14329" max="14329" width="17" style="27" customWidth="1"/>
    <col min="14330" max="14334" width="0" style="27" hidden="1" customWidth="1"/>
    <col min="14335" max="14574" width="9.33203125" style="27"/>
    <col min="14575" max="14575" width="5" style="27" customWidth="1"/>
    <col min="14576" max="14576" width="12" style="27" customWidth="1"/>
    <col min="14577" max="14577" width="9.33203125" style="27"/>
    <col min="14578" max="14578" width="11.6640625" style="27" customWidth="1"/>
    <col min="14579" max="14579" width="34.6640625" style="27" customWidth="1"/>
    <col min="14580" max="14580" width="59.5" style="27" customWidth="1"/>
    <col min="14581" max="14581" width="31.33203125" style="27" customWidth="1"/>
    <col min="14582" max="14582" width="12.5" style="27" customWidth="1"/>
    <col min="14583" max="14583" width="14.5" style="27" customWidth="1"/>
    <col min="14584" max="14584" width="9.33203125" style="27"/>
    <col min="14585" max="14585" width="17" style="27" customWidth="1"/>
    <col min="14586" max="14590" width="0" style="27" hidden="1" customWidth="1"/>
    <col min="14591" max="14830" width="9.33203125" style="27"/>
    <col min="14831" max="14831" width="5" style="27" customWidth="1"/>
    <col min="14832" max="14832" width="12" style="27" customWidth="1"/>
    <col min="14833" max="14833" width="9.33203125" style="27"/>
    <col min="14834" max="14834" width="11.6640625" style="27" customWidth="1"/>
    <col min="14835" max="14835" width="34.6640625" style="27" customWidth="1"/>
    <col min="14836" max="14836" width="59.5" style="27" customWidth="1"/>
    <col min="14837" max="14837" width="31.33203125" style="27" customWidth="1"/>
    <col min="14838" max="14838" width="12.5" style="27" customWidth="1"/>
    <col min="14839" max="14839" width="14.5" style="27" customWidth="1"/>
    <col min="14840" max="14840" width="9.33203125" style="27"/>
    <col min="14841" max="14841" width="17" style="27" customWidth="1"/>
    <col min="14842" max="14846" width="0" style="27" hidden="1" customWidth="1"/>
    <col min="14847" max="15086" width="9.33203125" style="27"/>
    <col min="15087" max="15087" width="5" style="27" customWidth="1"/>
    <col min="15088" max="15088" width="12" style="27" customWidth="1"/>
    <col min="15089" max="15089" width="9.33203125" style="27"/>
    <col min="15090" max="15090" width="11.6640625" style="27" customWidth="1"/>
    <col min="15091" max="15091" width="34.6640625" style="27" customWidth="1"/>
    <col min="15092" max="15092" width="59.5" style="27" customWidth="1"/>
    <col min="15093" max="15093" width="31.33203125" style="27" customWidth="1"/>
    <col min="15094" max="15094" width="12.5" style="27" customWidth="1"/>
    <col min="15095" max="15095" width="14.5" style="27" customWidth="1"/>
    <col min="15096" max="15096" width="9.33203125" style="27"/>
    <col min="15097" max="15097" width="17" style="27" customWidth="1"/>
    <col min="15098" max="15102" width="0" style="27" hidden="1" customWidth="1"/>
    <col min="15103" max="15342" width="9.33203125" style="27"/>
    <col min="15343" max="15343" width="5" style="27" customWidth="1"/>
    <col min="15344" max="15344" width="12" style="27" customWidth="1"/>
    <col min="15345" max="15345" width="9.33203125" style="27"/>
    <col min="15346" max="15346" width="11.6640625" style="27" customWidth="1"/>
    <col min="15347" max="15347" width="34.6640625" style="27" customWidth="1"/>
    <col min="15348" max="15348" width="59.5" style="27" customWidth="1"/>
    <col min="15349" max="15349" width="31.33203125" style="27" customWidth="1"/>
    <col min="15350" max="15350" width="12.5" style="27" customWidth="1"/>
    <col min="15351" max="15351" width="14.5" style="27" customWidth="1"/>
    <col min="15352" max="15352" width="9.33203125" style="27"/>
    <col min="15353" max="15353" width="17" style="27" customWidth="1"/>
    <col min="15354" max="15358" width="0" style="27" hidden="1" customWidth="1"/>
    <col min="15359" max="15598" width="9.33203125" style="27"/>
    <col min="15599" max="15599" width="5" style="27" customWidth="1"/>
    <col min="15600" max="15600" width="12" style="27" customWidth="1"/>
    <col min="15601" max="15601" width="9.33203125" style="27"/>
    <col min="15602" max="15602" width="11.6640625" style="27" customWidth="1"/>
    <col min="15603" max="15603" width="34.6640625" style="27" customWidth="1"/>
    <col min="15604" max="15604" width="59.5" style="27" customWidth="1"/>
    <col min="15605" max="15605" width="31.33203125" style="27" customWidth="1"/>
    <col min="15606" max="15606" width="12.5" style="27" customWidth="1"/>
    <col min="15607" max="15607" width="14.5" style="27" customWidth="1"/>
    <col min="15608" max="15608" width="9.33203125" style="27"/>
    <col min="15609" max="15609" width="17" style="27" customWidth="1"/>
    <col min="15610" max="15614" width="0" style="27" hidden="1" customWidth="1"/>
    <col min="15615" max="15854" width="9.33203125" style="27"/>
    <col min="15855" max="15855" width="5" style="27" customWidth="1"/>
    <col min="15856" max="15856" width="12" style="27" customWidth="1"/>
    <col min="15857" max="15857" width="9.33203125" style="27"/>
    <col min="15858" max="15858" width="11.6640625" style="27" customWidth="1"/>
    <col min="15859" max="15859" width="34.6640625" style="27" customWidth="1"/>
    <col min="15860" max="15860" width="59.5" style="27" customWidth="1"/>
    <col min="15861" max="15861" width="31.33203125" style="27" customWidth="1"/>
    <col min="15862" max="15862" width="12.5" style="27" customWidth="1"/>
    <col min="15863" max="15863" width="14.5" style="27" customWidth="1"/>
    <col min="15864" max="15864" width="9.33203125" style="27"/>
    <col min="15865" max="15865" width="17" style="27" customWidth="1"/>
    <col min="15866" max="15870" width="0" style="27" hidden="1" customWidth="1"/>
    <col min="15871" max="16110" width="9.33203125" style="27"/>
    <col min="16111" max="16111" width="5" style="27" customWidth="1"/>
    <col min="16112" max="16112" width="12" style="27" customWidth="1"/>
    <col min="16113" max="16113" width="9.33203125" style="27"/>
    <col min="16114" max="16114" width="11.6640625" style="27" customWidth="1"/>
    <col min="16115" max="16115" width="34.6640625" style="27" customWidth="1"/>
    <col min="16116" max="16116" width="59.5" style="27" customWidth="1"/>
    <col min="16117" max="16117" width="31.33203125" style="27" customWidth="1"/>
    <col min="16118" max="16118" width="12.5" style="27" customWidth="1"/>
    <col min="16119" max="16119" width="14.5" style="27" customWidth="1"/>
    <col min="16120" max="16120" width="9.33203125" style="27"/>
    <col min="16121" max="16121" width="17" style="27" customWidth="1"/>
    <col min="16122" max="16126" width="0" style="27" hidden="1" customWidth="1"/>
    <col min="16127" max="16384" width="9.33203125" style="27"/>
  </cols>
  <sheetData>
    <row r="1" spans="1:9" ht="15.75">
      <c r="A1" s="283"/>
      <c r="B1" s="283"/>
      <c r="C1" s="283"/>
      <c r="D1" s="283"/>
      <c r="E1" s="283"/>
      <c r="F1" s="27"/>
      <c r="G1" s="283" t="s">
        <v>94</v>
      </c>
      <c r="H1" s="283"/>
      <c r="I1" s="283"/>
    </row>
    <row r="2" spans="1:9" ht="15.75" customHeight="1">
      <c r="A2" s="295"/>
      <c r="B2" s="295"/>
      <c r="C2" s="295"/>
      <c r="D2" s="295"/>
      <c r="E2" s="295"/>
      <c r="F2" s="27"/>
      <c r="G2" s="295" t="s">
        <v>188</v>
      </c>
      <c r="H2" s="295"/>
      <c r="I2" s="295"/>
    </row>
    <row r="3" spans="1:9" ht="15.75" customHeight="1">
      <c r="A3" s="295"/>
      <c r="B3" s="295"/>
      <c r="C3" s="295"/>
      <c r="D3" s="295"/>
      <c r="E3" s="295"/>
      <c r="F3" s="27"/>
      <c r="G3" s="295"/>
      <c r="H3" s="295"/>
      <c r="I3" s="295"/>
    </row>
    <row r="4" spans="1:9" ht="23.25" customHeight="1">
      <c r="A4" s="282"/>
      <c r="B4" s="282"/>
      <c r="C4" s="282"/>
      <c r="D4" s="282"/>
      <c r="E4" s="282"/>
      <c r="F4" s="27"/>
      <c r="G4" s="282" t="s">
        <v>131</v>
      </c>
      <c r="H4" s="282"/>
      <c r="I4" s="282"/>
    </row>
    <row r="5" spans="1:9" ht="21" customHeight="1">
      <c r="A5" s="282"/>
      <c r="B5" s="282"/>
      <c r="C5" s="282"/>
      <c r="D5" s="282"/>
      <c r="E5" s="282"/>
      <c r="F5" s="27"/>
      <c r="G5" s="282" t="s">
        <v>175</v>
      </c>
      <c r="H5" s="282"/>
      <c r="I5" s="282"/>
    </row>
    <row r="6" spans="1:9" ht="33.75" customHeight="1"/>
    <row r="7" spans="1:9" ht="15.75">
      <c r="A7" s="293" t="s">
        <v>459</v>
      </c>
      <c r="B7" s="293"/>
      <c r="C7" s="293"/>
      <c r="D7" s="293"/>
      <c r="E7" s="293"/>
      <c r="F7" s="293"/>
      <c r="G7" s="293"/>
      <c r="H7" s="293"/>
      <c r="I7" s="293"/>
    </row>
    <row r="8" spans="1:9" ht="15.75">
      <c r="A8" s="283" t="s">
        <v>133</v>
      </c>
      <c r="B8" s="283"/>
      <c r="C8" s="283"/>
      <c r="D8" s="283"/>
      <c r="E8" s="283"/>
      <c r="F8" s="283"/>
      <c r="G8" s="283"/>
      <c r="H8" s="283"/>
      <c r="I8" s="283"/>
    </row>
    <row r="9" spans="1:9" ht="48.75" customHeight="1">
      <c r="A9" s="284" t="s">
        <v>229</v>
      </c>
      <c r="B9" s="284"/>
      <c r="C9" s="284"/>
      <c r="D9" s="284"/>
      <c r="E9" s="284"/>
      <c r="F9" s="284"/>
      <c r="G9" s="284"/>
      <c r="H9" s="284"/>
      <c r="I9" s="284"/>
    </row>
    <row r="10" spans="1:9" ht="12.75" customHeight="1">
      <c r="A10" s="294" t="s">
        <v>7</v>
      </c>
      <c r="B10" s="294" t="s">
        <v>178</v>
      </c>
      <c r="C10" s="294"/>
      <c r="D10" s="294" t="s">
        <v>8</v>
      </c>
      <c r="E10" s="294" t="s">
        <v>9</v>
      </c>
      <c r="F10" s="294" t="s">
        <v>10</v>
      </c>
      <c r="G10" s="294" t="s">
        <v>134</v>
      </c>
      <c r="H10" s="294" t="s">
        <v>11</v>
      </c>
      <c r="I10" s="294" t="s">
        <v>12</v>
      </c>
    </row>
    <row r="11" spans="1:9">
      <c r="A11" s="294"/>
      <c r="B11" s="29" t="s">
        <v>13</v>
      </c>
      <c r="C11" s="29" t="s">
        <v>14</v>
      </c>
      <c r="D11" s="294"/>
      <c r="E11" s="294"/>
      <c r="F11" s="294"/>
      <c r="G11" s="294"/>
      <c r="H11" s="294"/>
      <c r="I11" s="294"/>
    </row>
    <row r="12" spans="1:9" ht="17.25" customHeight="1">
      <c r="A12" s="294"/>
      <c r="B12" s="29" t="s">
        <v>15</v>
      </c>
      <c r="C12" s="29" t="s">
        <v>15</v>
      </c>
      <c r="D12" s="294"/>
      <c r="E12" s="294"/>
      <c r="F12" s="294"/>
      <c r="G12" s="294"/>
      <c r="H12" s="294"/>
      <c r="I12" s="294"/>
    </row>
    <row r="13" spans="1:9" ht="14.25" customHeight="1">
      <c r="A13" s="30">
        <v>1</v>
      </c>
      <c r="B13" s="30">
        <v>2</v>
      </c>
      <c r="C13" s="30">
        <v>3</v>
      </c>
      <c r="D13" s="30">
        <v>4</v>
      </c>
      <c r="E13" s="30">
        <v>5</v>
      </c>
      <c r="F13" s="30">
        <v>6</v>
      </c>
      <c r="G13" s="30">
        <v>7</v>
      </c>
      <c r="H13" s="30">
        <v>8</v>
      </c>
      <c r="I13" s="30">
        <v>9</v>
      </c>
    </row>
    <row r="14" spans="1:9" ht="14.25">
      <c r="A14" s="292" t="s">
        <v>219</v>
      </c>
      <c r="B14" s="292"/>
      <c r="C14" s="292"/>
      <c r="D14" s="292"/>
      <c r="E14" s="292"/>
      <c r="F14" s="292"/>
      <c r="G14" s="292"/>
      <c r="H14" s="292"/>
      <c r="I14" s="292"/>
    </row>
    <row r="15" spans="1:9" ht="30">
      <c r="A15" s="285">
        <v>1</v>
      </c>
      <c r="B15" s="285" t="s">
        <v>113</v>
      </c>
      <c r="C15" s="288" t="s">
        <v>220</v>
      </c>
      <c r="D15" s="285">
        <v>400</v>
      </c>
      <c r="E15" s="289" t="s">
        <v>230</v>
      </c>
      <c r="F15" s="137" t="s">
        <v>231</v>
      </c>
      <c r="G15" s="25" t="s">
        <v>460</v>
      </c>
      <c r="H15" s="26" t="s">
        <v>112</v>
      </c>
      <c r="I15" s="134">
        <v>1621.02</v>
      </c>
    </row>
    <row r="16" spans="1:9" ht="15">
      <c r="A16" s="286"/>
      <c r="B16" s="286"/>
      <c r="C16" s="288"/>
      <c r="D16" s="286"/>
      <c r="E16" s="290"/>
      <c r="F16" s="25" t="s">
        <v>132</v>
      </c>
      <c r="G16" s="25" t="s">
        <v>461</v>
      </c>
      <c r="H16" s="26" t="s">
        <v>23</v>
      </c>
      <c r="I16" s="134">
        <v>0.97299999999999998</v>
      </c>
    </row>
    <row r="17" spans="1:9" ht="33.75" customHeight="1">
      <c r="A17" s="286"/>
      <c r="B17" s="286"/>
      <c r="C17" s="288"/>
      <c r="D17" s="286"/>
      <c r="E17" s="290"/>
      <c r="F17" s="31" t="s">
        <v>184</v>
      </c>
      <c r="G17" s="32" t="s">
        <v>460</v>
      </c>
      <c r="H17" s="31" t="s">
        <v>65</v>
      </c>
      <c r="I17" s="135">
        <v>1621.02</v>
      </c>
    </row>
    <row r="18" spans="1:9" ht="18">
      <c r="A18" s="287"/>
      <c r="B18" s="287"/>
      <c r="C18" s="288"/>
      <c r="D18" s="287"/>
      <c r="E18" s="291"/>
      <c r="F18" s="138" t="s">
        <v>216</v>
      </c>
      <c r="G18" s="25" t="s">
        <v>462</v>
      </c>
      <c r="H18" s="26" t="s">
        <v>112</v>
      </c>
      <c r="I18" s="137">
        <v>200</v>
      </c>
    </row>
    <row r="19" spans="1:9" ht="18">
      <c r="A19" s="285">
        <v>2</v>
      </c>
      <c r="B19" s="285" t="s">
        <v>220</v>
      </c>
      <c r="C19" s="288" t="s">
        <v>221</v>
      </c>
      <c r="D19" s="285">
        <v>324</v>
      </c>
      <c r="E19" s="289" t="s">
        <v>234</v>
      </c>
      <c r="F19" s="137" t="s">
        <v>217</v>
      </c>
      <c r="G19" s="25" t="s">
        <v>463</v>
      </c>
      <c r="H19" s="26" t="s">
        <v>112</v>
      </c>
      <c r="I19" s="134">
        <v>1296</v>
      </c>
    </row>
    <row r="20" spans="1:9" ht="15">
      <c r="A20" s="286"/>
      <c r="B20" s="286"/>
      <c r="C20" s="288"/>
      <c r="D20" s="286"/>
      <c r="E20" s="290"/>
      <c r="F20" s="25" t="s">
        <v>132</v>
      </c>
      <c r="G20" s="25" t="s">
        <v>464</v>
      </c>
      <c r="H20" s="26" t="s">
        <v>23</v>
      </c>
      <c r="I20" s="134">
        <v>0.77800000000000002</v>
      </c>
    </row>
    <row r="21" spans="1:9" ht="33.75" customHeight="1">
      <c r="A21" s="286"/>
      <c r="B21" s="286"/>
      <c r="C21" s="288"/>
      <c r="D21" s="286"/>
      <c r="E21" s="290"/>
      <c r="F21" s="31" t="s">
        <v>184</v>
      </c>
      <c r="G21" s="32" t="s">
        <v>463</v>
      </c>
      <c r="H21" s="31" t="s">
        <v>65</v>
      </c>
      <c r="I21" s="135">
        <v>1296</v>
      </c>
    </row>
    <row r="22" spans="1:9" ht="18">
      <c r="A22" s="287"/>
      <c r="B22" s="287"/>
      <c r="C22" s="288"/>
      <c r="D22" s="287"/>
      <c r="E22" s="291"/>
      <c r="F22" s="138" t="s">
        <v>216</v>
      </c>
      <c r="G22" s="25" t="s">
        <v>465</v>
      </c>
      <c r="H22" s="26" t="s">
        <v>112</v>
      </c>
      <c r="I22" s="137">
        <v>162</v>
      </c>
    </row>
    <row r="23" spans="1:9" ht="15">
      <c r="A23" s="285">
        <v>3</v>
      </c>
      <c r="B23" s="285" t="s">
        <v>238</v>
      </c>
      <c r="C23" s="285"/>
      <c r="D23" s="285"/>
      <c r="E23" s="289" t="s">
        <v>198</v>
      </c>
      <c r="F23" s="296" t="s">
        <v>199</v>
      </c>
      <c r="G23" s="25" t="s">
        <v>466</v>
      </c>
      <c r="H23" s="26" t="s">
        <v>200</v>
      </c>
      <c r="I23" s="137">
        <v>3</v>
      </c>
    </row>
    <row r="24" spans="1:9" ht="15">
      <c r="A24" s="286"/>
      <c r="B24" s="286"/>
      <c r="C24" s="286"/>
      <c r="D24" s="286"/>
      <c r="E24" s="290"/>
      <c r="F24" s="296"/>
      <c r="G24" s="25" t="s">
        <v>467</v>
      </c>
      <c r="H24" s="26" t="s">
        <v>77</v>
      </c>
      <c r="I24" s="137">
        <v>4.8000000000000001E-2</v>
      </c>
    </row>
    <row r="25" spans="1:9" ht="15">
      <c r="A25" s="286"/>
      <c r="B25" s="286"/>
      <c r="C25" s="286"/>
      <c r="D25" s="286"/>
      <c r="E25" s="290"/>
      <c r="F25" s="143" t="s">
        <v>201</v>
      </c>
      <c r="G25" s="144" t="s">
        <v>468</v>
      </c>
      <c r="H25" s="143" t="s">
        <v>200</v>
      </c>
      <c r="I25" s="145">
        <v>1</v>
      </c>
    </row>
    <row r="26" spans="1:9" ht="15">
      <c r="A26" s="286"/>
      <c r="B26" s="286"/>
      <c r="C26" s="286"/>
      <c r="D26" s="286"/>
      <c r="E26" s="290"/>
      <c r="F26" s="143" t="s">
        <v>209</v>
      </c>
      <c r="G26" s="144" t="s">
        <v>468</v>
      </c>
      <c r="H26" s="143" t="s">
        <v>200</v>
      </c>
      <c r="I26" s="145">
        <v>1</v>
      </c>
    </row>
    <row r="27" spans="1:9" ht="15">
      <c r="A27" s="287"/>
      <c r="B27" s="287"/>
      <c r="C27" s="287"/>
      <c r="D27" s="287"/>
      <c r="E27" s="291"/>
      <c r="F27" s="146" t="s">
        <v>202</v>
      </c>
      <c r="G27" s="144" t="s">
        <v>468</v>
      </c>
      <c r="H27" s="143" t="s">
        <v>200</v>
      </c>
      <c r="I27" s="145">
        <v>1</v>
      </c>
    </row>
    <row r="28" spans="1:9" ht="15">
      <c r="A28" s="155">
        <v>4</v>
      </c>
      <c r="B28" s="155" t="s">
        <v>237</v>
      </c>
      <c r="C28" s="155"/>
      <c r="D28" s="155"/>
      <c r="E28" s="156"/>
      <c r="F28" s="152" t="s">
        <v>213</v>
      </c>
      <c r="G28" s="25" t="s">
        <v>469</v>
      </c>
      <c r="H28" s="151" t="s">
        <v>16</v>
      </c>
      <c r="I28" s="154">
        <v>4</v>
      </c>
    </row>
    <row r="29" spans="1:9" ht="14.25">
      <c r="A29" s="292" t="s">
        <v>222</v>
      </c>
      <c r="B29" s="292"/>
      <c r="C29" s="292"/>
      <c r="D29" s="292"/>
      <c r="E29" s="292"/>
      <c r="F29" s="292"/>
      <c r="G29" s="292"/>
      <c r="H29" s="292"/>
      <c r="I29" s="292"/>
    </row>
    <row r="30" spans="1:9" ht="30">
      <c r="A30" s="285">
        <v>5</v>
      </c>
      <c r="B30" s="285" t="s">
        <v>113</v>
      </c>
      <c r="C30" s="288" t="s">
        <v>223</v>
      </c>
      <c r="D30" s="285">
        <v>753</v>
      </c>
      <c r="E30" s="289" t="s">
        <v>230</v>
      </c>
      <c r="F30" s="137" t="s">
        <v>231</v>
      </c>
      <c r="G30" s="25" t="s">
        <v>470</v>
      </c>
      <c r="H30" s="26" t="s">
        <v>112</v>
      </c>
      <c r="I30" s="134">
        <v>3018.86</v>
      </c>
    </row>
    <row r="31" spans="1:9" ht="15">
      <c r="A31" s="286"/>
      <c r="B31" s="286"/>
      <c r="C31" s="288"/>
      <c r="D31" s="286"/>
      <c r="E31" s="290"/>
      <c r="F31" s="25" t="s">
        <v>132</v>
      </c>
      <c r="G31" s="25" t="s">
        <v>471</v>
      </c>
      <c r="H31" s="26" t="s">
        <v>23</v>
      </c>
      <c r="I31" s="134">
        <v>1.8109999999999999</v>
      </c>
    </row>
    <row r="32" spans="1:9" ht="33.75" customHeight="1">
      <c r="A32" s="286"/>
      <c r="B32" s="286"/>
      <c r="C32" s="288"/>
      <c r="D32" s="286"/>
      <c r="E32" s="290"/>
      <c r="F32" s="31" t="s">
        <v>184</v>
      </c>
      <c r="G32" s="32" t="s">
        <v>470</v>
      </c>
      <c r="H32" s="31" t="s">
        <v>65</v>
      </c>
      <c r="I32" s="135">
        <v>3018.86</v>
      </c>
    </row>
    <row r="33" spans="1:9" ht="18">
      <c r="A33" s="287"/>
      <c r="B33" s="287"/>
      <c r="C33" s="288"/>
      <c r="D33" s="287"/>
      <c r="E33" s="291"/>
      <c r="F33" s="138" t="s">
        <v>216</v>
      </c>
      <c r="G33" s="25" t="s">
        <v>472</v>
      </c>
      <c r="H33" s="26" t="s">
        <v>112</v>
      </c>
      <c r="I33" s="137">
        <v>376.5</v>
      </c>
    </row>
    <row r="34" spans="1:9" ht="15">
      <c r="A34" s="285">
        <v>6</v>
      </c>
      <c r="B34" s="285" t="s">
        <v>238</v>
      </c>
      <c r="C34" s="285"/>
      <c r="D34" s="285"/>
      <c r="E34" s="289" t="s">
        <v>198</v>
      </c>
      <c r="F34" s="296" t="s">
        <v>199</v>
      </c>
      <c r="G34" s="25" t="s">
        <v>466</v>
      </c>
      <c r="H34" s="26" t="s">
        <v>200</v>
      </c>
      <c r="I34" s="137">
        <v>3</v>
      </c>
    </row>
    <row r="35" spans="1:9" ht="15">
      <c r="A35" s="286"/>
      <c r="B35" s="286"/>
      <c r="C35" s="286"/>
      <c r="D35" s="286"/>
      <c r="E35" s="290"/>
      <c r="F35" s="296"/>
      <c r="G35" s="25" t="s">
        <v>467</v>
      </c>
      <c r="H35" s="26" t="s">
        <v>77</v>
      </c>
      <c r="I35" s="137">
        <v>4.8000000000000001E-2</v>
      </c>
    </row>
    <row r="36" spans="1:9" ht="15">
      <c r="A36" s="286"/>
      <c r="B36" s="286"/>
      <c r="C36" s="286"/>
      <c r="D36" s="286"/>
      <c r="E36" s="290"/>
      <c r="F36" s="143" t="s">
        <v>201</v>
      </c>
      <c r="G36" s="144" t="s">
        <v>468</v>
      </c>
      <c r="H36" s="143" t="s">
        <v>200</v>
      </c>
      <c r="I36" s="145">
        <v>1</v>
      </c>
    </row>
    <row r="37" spans="1:9" ht="15">
      <c r="A37" s="286"/>
      <c r="B37" s="286"/>
      <c r="C37" s="286"/>
      <c r="D37" s="286"/>
      <c r="E37" s="290"/>
      <c r="F37" s="143" t="s">
        <v>209</v>
      </c>
      <c r="G37" s="144" t="s">
        <v>468</v>
      </c>
      <c r="H37" s="143" t="s">
        <v>200</v>
      </c>
      <c r="I37" s="145">
        <v>1</v>
      </c>
    </row>
    <row r="38" spans="1:9" ht="15">
      <c r="A38" s="287"/>
      <c r="B38" s="287"/>
      <c r="C38" s="287"/>
      <c r="D38" s="287"/>
      <c r="E38" s="291"/>
      <c r="F38" s="146" t="s">
        <v>202</v>
      </c>
      <c r="G38" s="144" t="s">
        <v>468</v>
      </c>
      <c r="H38" s="143" t="s">
        <v>200</v>
      </c>
      <c r="I38" s="145">
        <v>1</v>
      </c>
    </row>
    <row r="39" spans="1:9" ht="15">
      <c r="A39" s="155">
        <v>7</v>
      </c>
      <c r="B39" s="155" t="s">
        <v>237</v>
      </c>
      <c r="C39" s="155"/>
      <c r="D39" s="155"/>
      <c r="E39" s="156"/>
      <c r="F39" s="152" t="s">
        <v>213</v>
      </c>
      <c r="G39" s="25" t="s">
        <v>469</v>
      </c>
      <c r="H39" s="151" t="s">
        <v>16</v>
      </c>
      <c r="I39" s="154">
        <v>4</v>
      </c>
    </row>
    <row r="40" spans="1:9" ht="14.25">
      <c r="A40" s="292" t="s">
        <v>225</v>
      </c>
      <c r="B40" s="292"/>
      <c r="C40" s="292"/>
      <c r="D40" s="292"/>
      <c r="E40" s="292"/>
      <c r="F40" s="292"/>
      <c r="G40" s="292"/>
      <c r="H40" s="292"/>
      <c r="I40" s="292"/>
    </row>
    <row r="41" spans="1:9" ht="30">
      <c r="A41" s="285">
        <v>8</v>
      </c>
      <c r="B41" s="285" t="s">
        <v>113</v>
      </c>
      <c r="C41" s="288" t="s">
        <v>232</v>
      </c>
      <c r="D41" s="285">
        <v>254</v>
      </c>
      <c r="E41" s="289" t="s">
        <v>230</v>
      </c>
      <c r="F41" s="137" t="s">
        <v>231</v>
      </c>
      <c r="G41" s="25" t="s">
        <v>473</v>
      </c>
      <c r="H41" s="26" t="s">
        <v>112</v>
      </c>
      <c r="I41" s="134">
        <v>1026.73</v>
      </c>
    </row>
    <row r="42" spans="1:9" ht="15">
      <c r="A42" s="286"/>
      <c r="B42" s="286"/>
      <c r="C42" s="288"/>
      <c r="D42" s="286"/>
      <c r="E42" s="290"/>
      <c r="F42" s="25" t="s">
        <v>132</v>
      </c>
      <c r="G42" s="25" t="s">
        <v>474</v>
      </c>
      <c r="H42" s="26" t="s">
        <v>23</v>
      </c>
      <c r="I42" s="134">
        <v>0.61599999999999999</v>
      </c>
    </row>
    <row r="43" spans="1:9" ht="33.75" customHeight="1">
      <c r="A43" s="286"/>
      <c r="B43" s="286"/>
      <c r="C43" s="288"/>
      <c r="D43" s="286"/>
      <c r="E43" s="290"/>
      <c r="F43" s="31" t="s">
        <v>184</v>
      </c>
      <c r="G43" s="32" t="s">
        <v>473</v>
      </c>
      <c r="H43" s="31" t="s">
        <v>65</v>
      </c>
      <c r="I43" s="135">
        <v>1026.73</v>
      </c>
    </row>
    <row r="44" spans="1:9" ht="18">
      <c r="A44" s="287"/>
      <c r="B44" s="287"/>
      <c r="C44" s="288"/>
      <c r="D44" s="287"/>
      <c r="E44" s="291"/>
      <c r="F44" s="138" t="s">
        <v>216</v>
      </c>
      <c r="G44" s="25" t="s">
        <v>475</v>
      </c>
      <c r="H44" s="26" t="s">
        <v>112</v>
      </c>
      <c r="I44" s="137">
        <v>127</v>
      </c>
    </row>
    <row r="45" spans="1:9" ht="30">
      <c r="A45" s="285">
        <v>9</v>
      </c>
      <c r="B45" s="285" t="s">
        <v>232</v>
      </c>
      <c r="C45" s="288" t="s">
        <v>224</v>
      </c>
      <c r="D45" s="285">
        <v>586</v>
      </c>
      <c r="E45" s="289" t="s">
        <v>180</v>
      </c>
      <c r="F45" s="137" t="s">
        <v>215</v>
      </c>
      <c r="G45" s="25" t="s">
        <v>476</v>
      </c>
      <c r="H45" s="26" t="s">
        <v>112</v>
      </c>
      <c r="I45" s="134">
        <v>2349.36</v>
      </c>
    </row>
    <row r="46" spans="1:9" ht="15">
      <c r="A46" s="286"/>
      <c r="B46" s="286"/>
      <c r="C46" s="288"/>
      <c r="D46" s="286"/>
      <c r="E46" s="290"/>
      <c r="F46" s="25" t="s">
        <v>132</v>
      </c>
      <c r="G46" s="25" t="s">
        <v>477</v>
      </c>
      <c r="H46" s="26" t="s">
        <v>23</v>
      </c>
      <c r="I46" s="134">
        <v>1.41</v>
      </c>
    </row>
    <row r="47" spans="1:9" ht="33.75" customHeight="1">
      <c r="A47" s="286"/>
      <c r="B47" s="286"/>
      <c r="C47" s="288"/>
      <c r="D47" s="286"/>
      <c r="E47" s="290"/>
      <c r="F47" s="31" t="s">
        <v>184</v>
      </c>
      <c r="G47" s="32" t="s">
        <v>476</v>
      </c>
      <c r="H47" s="31" t="s">
        <v>65</v>
      </c>
      <c r="I47" s="135">
        <v>2349.36</v>
      </c>
    </row>
    <row r="48" spans="1:9" ht="18">
      <c r="A48" s="287"/>
      <c r="B48" s="287"/>
      <c r="C48" s="288"/>
      <c r="D48" s="287"/>
      <c r="E48" s="291"/>
      <c r="F48" s="138" t="s">
        <v>216</v>
      </c>
      <c r="G48" s="25" t="s">
        <v>478</v>
      </c>
      <c r="H48" s="26" t="s">
        <v>112</v>
      </c>
      <c r="I48" s="137">
        <v>293</v>
      </c>
    </row>
    <row r="49" spans="1:9" ht="15">
      <c r="A49" s="285">
        <v>10</v>
      </c>
      <c r="B49" s="285" t="s">
        <v>239</v>
      </c>
      <c r="C49" s="285"/>
      <c r="D49" s="285"/>
      <c r="E49" s="289" t="s">
        <v>198</v>
      </c>
      <c r="F49" s="296" t="s">
        <v>199</v>
      </c>
      <c r="G49" s="25" t="s">
        <v>466</v>
      </c>
      <c r="H49" s="26" t="s">
        <v>200</v>
      </c>
      <c r="I49" s="137">
        <v>3</v>
      </c>
    </row>
    <row r="50" spans="1:9" ht="15">
      <c r="A50" s="286"/>
      <c r="B50" s="286"/>
      <c r="C50" s="286"/>
      <c r="D50" s="286"/>
      <c r="E50" s="290"/>
      <c r="F50" s="296"/>
      <c r="G50" s="25" t="s">
        <v>467</v>
      </c>
      <c r="H50" s="26" t="s">
        <v>77</v>
      </c>
      <c r="I50" s="137">
        <v>4.8000000000000001E-2</v>
      </c>
    </row>
    <row r="51" spans="1:9" ht="15">
      <c r="A51" s="286"/>
      <c r="B51" s="286"/>
      <c r="C51" s="286"/>
      <c r="D51" s="286"/>
      <c r="E51" s="290"/>
      <c r="F51" s="143" t="s">
        <v>201</v>
      </c>
      <c r="G51" s="144" t="s">
        <v>468</v>
      </c>
      <c r="H51" s="143" t="s">
        <v>200</v>
      </c>
      <c r="I51" s="145">
        <v>1</v>
      </c>
    </row>
    <row r="52" spans="1:9" ht="15">
      <c r="A52" s="286"/>
      <c r="B52" s="286"/>
      <c r="C52" s="286"/>
      <c r="D52" s="286"/>
      <c r="E52" s="290"/>
      <c r="F52" s="143" t="s">
        <v>209</v>
      </c>
      <c r="G52" s="144" t="s">
        <v>468</v>
      </c>
      <c r="H52" s="143" t="s">
        <v>200</v>
      </c>
      <c r="I52" s="145">
        <v>1</v>
      </c>
    </row>
    <row r="53" spans="1:9" ht="15">
      <c r="A53" s="287"/>
      <c r="B53" s="287"/>
      <c r="C53" s="287"/>
      <c r="D53" s="287"/>
      <c r="E53" s="291"/>
      <c r="F53" s="146" t="s">
        <v>202</v>
      </c>
      <c r="G53" s="144" t="s">
        <v>468</v>
      </c>
      <c r="H53" s="143" t="s">
        <v>200</v>
      </c>
      <c r="I53" s="145">
        <v>1</v>
      </c>
    </row>
    <row r="54" spans="1:9" ht="15">
      <c r="A54" s="155">
        <v>11</v>
      </c>
      <c r="B54" s="155" t="s">
        <v>240</v>
      </c>
      <c r="C54" s="155"/>
      <c r="D54" s="155"/>
      <c r="E54" s="156"/>
      <c r="F54" s="152" t="s">
        <v>213</v>
      </c>
      <c r="G54" s="25" t="s">
        <v>469</v>
      </c>
      <c r="H54" s="151" t="s">
        <v>16</v>
      </c>
      <c r="I54" s="154">
        <v>4</v>
      </c>
    </row>
    <row r="55" spans="1:9" ht="14.25">
      <c r="A55" s="292" t="s">
        <v>226</v>
      </c>
      <c r="B55" s="292"/>
      <c r="C55" s="292"/>
      <c r="D55" s="292"/>
      <c r="E55" s="292"/>
      <c r="F55" s="292"/>
      <c r="G55" s="292"/>
      <c r="H55" s="292"/>
      <c r="I55" s="292"/>
    </row>
    <row r="56" spans="1:9" ht="30">
      <c r="A56" s="285">
        <v>12</v>
      </c>
      <c r="B56" s="285" t="s">
        <v>113</v>
      </c>
      <c r="C56" s="288" t="s">
        <v>228</v>
      </c>
      <c r="D56" s="285">
        <v>397</v>
      </c>
      <c r="E56" s="289" t="s">
        <v>180</v>
      </c>
      <c r="F56" s="137" t="s">
        <v>215</v>
      </c>
      <c r="G56" s="25" t="s">
        <v>479</v>
      </c>
      <c r="H56" s="26" t="s">
        <v>112</v>
      </c>
      <c r="I56" s="134">
        <v>1204.72</v>
      </c>
    </row>
    <row r="57" spans="1:9" ht="15">
      <c r="A57" s="286"/>
      <c r="B57" s="286"/>
      <c r="C57" s="288"/>
      <c r="D57" s="286"/>
      <c r="E57" s="290"/>
      <c r="F57" s="25" t="s">
        <v>132</v>
      </c>
      <c r="G57" s="25" t="s">
        <v>480</v>
      </c>
      <c r="H57" s="26" t="s">
        <v>23</v>
      </c>
      <c r="I57" s="134">
        <v>0.72299999999999998</v>
      </c>
    </row>
    <row r="58" spans="1:9" ht="33.75" customHeight="1">
      <c r="A58" s="286"/>
      <c r="B58" s="286"/>
      <c r="C58" s="288"/>
      <c r="D58" s="286"/>
      <c r="E58" s="290"/>
      <c r="F58" s="31" t="s">
        <v>184</v>
      </c>
      <c r="G58" s="32" t="s">
        <v>479</v>
      </c>
      <c r="H58" s="31" t="s">
        <v>65</v>
      </c>
      <c r="I58" s="135">
        <v>1204.72</v>
      </c>
    </row>
    <row r="59" spans="1:9" ht="18">
      <c r="A59" s="287"/>
      <c r="B59" s="287"/>
      <c r="C59" s="288"/>
      <c r="D59" s="287"/>
      <c r="E59" s="291"/>
      <c r="F59" s="138" t="s">
        <v>216</v>
      </c>
      <c r="G59" s="25" t="s">
        <v>233</v>
      </c>
      <c r="H59" s="26" t="s">
        <v>112</v>
      </c>
      <c r="I59" s="137">
        <v>198.5</v>
      </c>
    </row>
    <row r="60" spans="1:9" ht="15" customHeight="1">
      <c r="A60" s="285">
        <v>13</v>
      </c>
      <c r="B60" s="285" t="s">
        <v>238</v>
      </c>
      <c r="C60" s="285"/>
      <c r="D60" s="285"/>
      <c r="E60" s="289" t="s">
        <v>198</v>
      </c>
      <c r="F60" s="296" t="s">
        <v>199</v>
      </c>
      <c r="G60" s="25" t="s">
        <v>466</v>
      </c>
      <c r="H60" s="26" t="s">
        <v>200</v>
      </c>
      <c r="I60" s="137">
        <v>3</v>
      </c>
    </row>
    <row r="61" spans="1:9" ht="15">
      <c r="A61" s="286"/>
      <c r="B61" s="286"/>
      <c r="C61" s="286"/>
      <c r="D61" s="286"/>
      <c r="E61" s="290"/>
      <c r="F61" s="296"/>
      <c r="G61" s="25" t="s">
        <v>467</v>
      </c>
      <c r="H61" s="26" t="s">
        <v>77</v>
      </c>
      <c r="I61" s="137">
        <v>4.8000000000000001E-2</v>
      </c>
    </row>
    <row r="62" spans="1:9" ht="15">
      <c r="A62" s="286"/>
      <c r="B62" s="286"/>
      <c r="C62" s="286"/>
      <c r="D62" s="286"/>
      <c r="E62" s="290"/>
      <c r="F62" s="143" t="s">
        <v>201</v>
      </c>
      <c r="G62" s="144" t="s">
        <v>468</v>
      </c>
      <c r="H62" s="143" t="s">
        <v>200</v>
      </c>
      <c r="I62" s="145">
        <v>1</v>
      </c>
    </row>
    <row r="63" spans="1:9" ht="15">
      <c r="A63" s="286"/>
      <c r="B63" s="286"/>
      <c r="C63" s="286"/>
      <c r="D63" s="286"/>
      <c r="E63" s="290"/>
      <c r="F63" s="143" t="s">
        <v>209</v>
      </c>
      <c r="G63" s="144" t="s">
        <v>468</v>
      </c>
      <c r="H63" s="143" t="s">
        <v>200</v>
      </c>
      <c r="I63" s="145">
        <v>1</v>
      </c>
    </row>
    <row r="64" spans="1:9" ht="15">
      <c r="A64" s="287"/>
      <c r="B64" s="287"/>
      <c r="C64" s="287"/>
      <c r="D64" s="287"/>
      <c r="E64" s="291"/>
      <c r="F64" s="146" t="s">
        <v>202</v>
      </c>
      <c r="G64" s="144" t="s">
        <v>468</v>
      </c>
      <c r="H64" s="143" t="s">
        <v>200</v>
      </c>
      <c r="I64" s="145">
        <v>1</v>
      </c>
    </row>
    <row r="65" spans="1:9" ht="15">
      <c r="A65" s="155">
        <v>14</v>
      </c>
      <c r="B65" s="155" t="s">
        <v>237</v>
      </c>
      <c r="C65" s="155"/>
      <c r="D65" s="155"/>
      <c r="E65" s="156"/>
      <c r="F65" s="152" t="s">
        <v>213</v>
      </c>
      <c r="G65" s="25" t="s">
        <v>481</v>
      </c>
      <c r="H65" s="151" t="s">
        <v>16</v>
      </c>
      <c r="I65" s="154">
        <v>3</v>
      </c>
    </row>
    <row r="66" spans="1:9" ht="14.25">
      <c r="A66" s="292" t="s">
        <v>227</v>
      </c>
      <c r="B66" s="292"/>
      <c r="C66" s="292"/>
      <c r="D66" s="292"/>
      <c r="E66" s="292"/>
      <c r="F66" s="292"/>
      <c r="G66" s="292"/>
      <c r="H66" s="292"/>
      <c r="I66" s="292"/>
    </row>
    <row r="67" spans="1:9" ht="30">
      <c r="A67" s="285">
        <v>15</v>
      </c>
      <c r="B67" s="285" t="s">
        <v>113</v>
      </c>
      <c r="C67" s="288" t="s">
        <v>243</v>
      </c>
      <c r="D67" s="285">
        <v>350</v>
      </c>
      <c r="E67" s="289" t="s">
        <v>180</v>
      </c>
      <c r="F67" s="137" t="s">
        <v>215</v>
      </c>
      <c r="G67" s="25" t="s">
        <v>482</v>
      </c>
      <c r="H67" s="26" t="s">
        <v>112</v>
      </c>
      <c r="I67" s="134">
        <v>1417.59</v>
      </c>
    </row>
    <row r="68" spans="1:9" ht="15">
      <c r="A68" s="286"/>
      <c r="B68" s="286"/>
      <c r="C68" s="288"/>
      <c r="D68" s="286"/>
      <c r="E68" s="290"/>
      <c r="F68" s="25" t="s">
        <v>132</v>
      </c>
      <c r="G68" s="25" t="s">
        <v>483</v>
      </c>
      <c r="H68" s="26" t="s">
        <v>23</v>
      </c>
      <c r="I68" s="134">
        <v>0.85099999999999998</v>
      </c>
    </row>
    <row r="69" spans="1:9" ht="33.75" customHeight="1">
      <c r="A69" s="286"/>
      <c r="B69" s="286"/>
      <c r="C69" s="288"/>
      <c r="D69" s="286"/>
      <c r="E69" s="290"/>
      <c r="F69" s="31" t="s">
        <v>184</v>
      </c>
      <c r="G69" s="32" t="s">
        <v>482</v>
      </c>
      <c r="H69" s="31" t="s">
        <v>65</v>
      </c>
      <c r="I69" s="135">
        <v>1417.59</v>
      </c>
    </row>
    <row r="70" spans="1:9" ht="18">
      <c r="A70" s="287"/>
      <c r="B70" s="287"/>
      <c r="C70" s="288"/>
      <c r="D70" s="287"/>
      <c r="E70" s="291"/>
      <c r="F70" s="138" t="s">
        <v>216</v>
      </c>
      <c r="G70" s="25" t="s">
        <v>484</v>
      </c>
      <c r="H70" s="26" t="s">
        <v>112</v>
      </c>
      <c r="I70" s="137">
        <v>175</v>
      </c>
    </row>
    <row r="71" spans="1:9" ht="15" customHeight="1">
      <c r="A71" s="285">
        <v>16</v>
      </c>
      <c r="B71" s="285" t="s">
        <v>238</v>
      </c>
      <c r="C71" s="285"/>
      <c r="D71" s="285"/>
      <c r="E71" s="289" t="s">
        <v>198</v>
      </c>
      <c r="F71" s="296" t="s">
        <v>199</v>
      </c>
      <c r="G71" s="25" t="s">
        <v>466</v>
      </c>
      <c r="H71" s="26" t="s">
        <v>200</v>
      </c>
      <c r="I71" s="137">
        <v>3</v>
      </c>
    </row>
    <row r="72" spans="1:9" ht="15">
      <c r="A72" s="286"/>
      <c r="B72" s="286"/>
      <c r="C72" s="286"/>
      <c r="D72" s="286"/>
      <c r="E72" s="290"/>
      <c r="F72" s="296"/>
      <c r="G72" s="25" t="s">
        <v>467</v>
      </c>
      <c r="H72" s="26" t="s">
        <v>77</v>
      </c>
      <c r="I72" s="137">
        <v>4.8000000000000001E-2</v>
      </c>
    </row>
    <row r="73" spans="1:9" ht="15">
      <c r="A73" s="286"/>
      <c r="B73" s="286"/>
      <c r="C73" s="286"/>
      <c r="D73" s="286"/>
      <c r="E73" s="290"/>
      <c r="F73" s="143" t="s">
        <v>201</v>
      </c>
      <c r="G73" s="144" t="s">
        <v>468</v>
      </c>
      <c r="H73" s="143" t="s">
        <v>200</v>
      </c>
      <c r="I73" s="145">
        <v>1</v>
      </c>
    </row>
    <row r="74" spans="1:9" ht="15">
      <c r="A74" s="286"/>
      <c r="B74" s="286"/>
      <c r="C74" s="286"/>
      <c r="D74" s="286"/>
      <c r="E74" s="290"/>
      <c r="F74" s="143" t="s">
        <v>209</v>
      </c>
      <c r="G74" s="144" t="s">
        <v>468</v>
      </c>
      <c r="H74" s="143" t="s">
        <v>200</v>
      </c>
      <c r="I74" s="145">
        <v>1</v>
      </c>
    </row>
    <row r="75" spans="1:9" ht="15">
      <c r="A75" s="287"/>
      <c r="B75" s="287"/>
      <c r="C75" s="287"/>
      <c r="D75" s="287"/>
      <c r="E75" s="291"/>
      <c r="F75" s="146" t="s">
        <v>202</v>
      </c>
      <c r="G75" s="144" t="s">
        <v>468</v>
      </c>
      <c r="H75" s="143" t="s">
        <v>200</v>
      </c>
      <c r="I75" s="145">
        <v>1</v>
      </c>
    </row>
    <row r="76" spans="1:9" ht="15">
      <c r="A76" s="155">
        <v>17</v>
      </c>
      <c r="B76" s="155" t="s">
        <v>237</v>
      </c>
      <c r="C76" s="155"/>
      <c r="D76" s="155"/>
      <c r="E76" s="156"/>
      <c r="F76" s="152" t="s">
        <v>213</v>
      </c>
      <c r="G76" s="25" t="s">
        <v>469</v>
      </c>
      <c r="H76" s="151" t="s">
        <v>16</v>
      </c>
      <c r="I76" s="154">
        <v>4</v>
      </c>
    </row>
    <row r="77" spans="1:9" ht="14.25">
      <c r="A77" s="292" t="s">
        <v>241</v>
      </c>
      <c r="B77" s="292"/>
      <c r="C77" s="292"/>
      <c r="D77" s="292"/>
      <c r="E77" s="292"/>
      <c r="F77" s="292"/>
      <c r="G77" s="292"/>
      <c r="H77" s="292"/>
      <c r="I77" s="292"/>
    </row>
    <row r="78" spans="1:9" ht="30">
      <c r="A78" s="285">
        <v>18</v>
      </c>
      <c r="B78" s="285" t="s">
        <v>113</v>
      </c>
      <c r="C78" s="288" t="s">
        <v>242</v>
      </c>
      <c r="D78" s="285">
        <v>428</v>
      </c>
      <c r="E78" s="289" t="s">
        <v>245</v>
      </c>
      <c r="F78" s="137" t="s">
        <v>215</v>
      </c>
      <c r="G78" s="25" t="s">
        <v>244</v>
      </c>
      <c r="H78" s="26" t="s">
        <v>112</v>
      </c>
      <c r="I78" s="134">
        <v>630</v>
      </c>
    </row>
    <row r="79" spans="1:9" ht="15">
      <c r="A79" s="286"/>
      <c r="B79" s="286"/>
      <c r="C79" s="288"/>
      <c r="D79" s="286"/>
      <c r="E79" s="290"/>
      <c r="F79" s="25" t="s">
        <v>132</v>
      </c>
      <c r="G79" s="25" t="s">
        <v>485</v>
      </c>
      <c r="H79" s="26" t="s">
        <v>23</v>
      </c>
      <c r="I79" s="134">
        <v>0.77900000000000003</v>
      </c>
    </row>
    <row r="80" spans="1:9" ht="33.75" customHeight="1">
      <c r="A80" s="286"/>
      <c r="B80" s="286"/>
      <c r="C80" s="288"/>
      <c r="D80" s="286"/>
      <c r="E80" s="290"/>
      <c r="F80" s="31" t="s">
        <v>184</v>
      </c>
      <c r="G80" s="32" t="s">
        <v>486</v>
      </c>
      <c r="H80" s="31" t="s">
        <v>65</v>
      </c>
      <c r="I80" s="135">
        <v>1297.72</v>
      </c>
    </row>
    <row r="81" spans="1:9" ht="18">
      <c r="A81" s="287"/>
      <c r="B81" s="287"/>
      <c r="C81" s="288"/>
      <c r="D81" s="287"/>
      <c r="E81" s="291"/>
      <c r="F81" s="138" t="s">
        <v>216</v>
      </c>
      <c r="G81" s="25" t="s">
        <v>487</v>
      </c>
      <c r="H81" s="26" t="s">
        <v>112</v>
      </c>
      <c r="I81" s="137">
        <v>214</v>
      </c>
    </row>
    <row r="82" spans="1:9" s="33" customFormat="1" ht="15.75" customHeight="1">
      <c r="A82" s="281" t="s">
        <v>151</v>
      </c>
      <c r="B82" s="281"/>
      <c r="C82" s="281"/>
      <c r="D82" s="281"/>
      <c r="E82" s="281"/>
      <c r="F82" s="281"/>
      <c r="G82" s="81"/>
      <c r="H82" s="81"/>
      <c r="I82" s="81"/>
    </row>
    <row r="83" spans="1:9" s="33" customFormat="1" ht="15.75">
      <c r="A83" s="139" t="s">
        <v>95</v>
      </c>
      <c r="B83" s="281" t="s">
        <v>152</v>
      </c>
      <c r="C83" s="281"/>
      <c r="D83" s="281"/>
      <c r="E83" s="281"/>
      <c r="F83" s="139" t="s">
        <v>153</v>
      </c>
      <c r="G83" s="81"/>
      <c r="H83" s="81"/>
      <c r="I83" s="81"/>
    </row>
    <row r="84" spans="1:9" s="33" customFormat="1" ht="15.75">
      <c r="A84" s="118">
        <v>1</v>
      </c>
      <c r="B84" s="280" t="s">
        <v>190</v>
      </c>
      <c r="C84" s="280"/>
      <c r="D84" s="280"/>
      <c r="E84" s="280"/>
      <c r="F84" s="140">
        <v>10</v>
      </c>
      <c r="G84" s="24"/>
      <c r="H84" s="24"/>
      <c r="I84" s="24"/>
    </row>
    <row r="85" spans="1:9" s="33" customFormat="1" ht="15.75">
      <c r="A85" s="118">
        <v>2</v>
      </c>
      <c r="B85" s="280" t="s">
        <v>191</v>
      </c>
      <c r="C85" s="280"/>
      <c r="D85" s="280"/>
      <c r="E85" s="280"/>
      <c r="F85" s="140">
        <v>5</v>
      </c>
      <c r="G85" s="24"/>
      <c r="H85" s="24"/>
      <c r="I85" s="24"/>
    </row>
    <row r="86" spans="1:9" s="33" customFormat="1" ht="4.5" customHeight="1">
      <c r="A86" s="63"/>
      <c r="C86" s="64"/>
      <c r="D86" s="63"/>
      <c r="E86" s="65"/>
      <c r="F86" s="34"/>
      <c r="G86" s="34"/>
      <c r="H86" s="35"/>
      <c r="I86" s="36"/>
    </row>
    <row r="87" spans="1:9" s="33" customFormat="1" ht="16.5" customHeight="1">
      <c r="A87" s="117"/>
      <c r="C87" s="64"/>
      <c r="D87" s="63"/>
      <c r="E87" s="65"/>
      <c r="F87" s="34"/>
      <c r="G87" s="34"/>
      <c r="H87" s="35"/>
      <c r="I87" s="36"/>
    </row>
    <row r="88" spans="1:9" s="33" customFormat="1" ht="18.75" customHeight="1">
      <c r="A88" s="37" t="s">
        <v>185</v>
      </c>
      <c r="B88" s="64"/>
      <c r="C88" s="64"/>
      <c r="D88" s="63"/>
      <c r="E88" s="65"/>
      <c r="F88" s="34"/>
      <c r="G88" s="34"/>
      <c r="H88" s="35"/>
      <c r="I88" s="56" t="s">
        <v>118</v>
      </c>
    </row>
    <row r="89" spans="1:9" s="37" customFormat="1" ht="18.75" customHeight="1">
      <c r="A89" s="52"/>
      <c r="B89" s="52"/>
      <c r="C89" s="52"/>
      <c r="D89" s="52"/>
      <c r="E89" s="52"/>
      <c r="F89" s="38"/>
      <c r="G89" s="52"/>
      <c r="H89" s="52"/>
      <c r="I89" s="52"/>
    </row>
    <row r="90" spans="1:9" s="37" customFormat="1" ht="18.75" customHeight="1">
      <c r="A90" s="37" t="s">
        <v>186</v>
      </c>
      <c r="I90" s="56" t="s">
        <v>118</v>
      </c>
    </row>
    <row r="91" spans="1:9" s="37" customFormat="1" ht="18.75" customHeight="1">
      <c r="A91" s="52"/>
      <c r="B91" s="52"/>
      <c r="C91" s="52"/>
      <c r="D91" s="52"/>
      <c r="E91" s="52"/>
      <c r="F91" s="38"/>
      <c r="G91" s="52"/>
      <c r="H91" s="52"/>
      <c r="I91" s="52"/>
    </row>
    <row r="92" spans="1:9" s="37" customFormat="1" ht="18.75" customHeight="1">
      <c r="A92" s="37" t="s">
        <v>197</v>
      </c>
      <c r="I92" s="56" t="s">
        <v>118</v>
      </c>
    </row>
    <row r="93" spans="1:9" s="37" customFormat="1" ht="18.75" customHeight="1">
      <c r="I93" s="56"/>
    </row>
    <row r="94" spans="1:9" s="37" customFormat="1" ht="18.75" customHeight="1">
      <c r="A94" s="37" t="s">
        <v>183</v>
      </c>
      <c r="I94" s="56" t="s">
        <v>118</v>
      </c>
    </row>
    <row r="95" spans="1:9" s="37" customFormat="1" ht="18.75" customHeight="1">
      <c r="A95" s="52"/>
      <c r="B95" s="52"/>
      <c r="C95" s="52"/>
      <c r="D95" s="52"/>
      <c r="E95" s="52"/>
      <c r="F95" s="38"/>
      <c r="G95" s="52"/>
      <c r="H95" s="52"/>
      <c r="I95" s="52"/>
    </row>
    <row r="96" spans="1:9" s="37" customFormat="1" ht="18.75" customHeight="1">
      <c r="A96" s="37" t="s">
        <v>187</v>
      </c>
      <c r="I96" s="56" t="s">
        <v>118</v>
      </c>
    </row>
    <row r="97" spans="9:9">
      <c r="I97" s="39"/>
    </row>
    <row r="98" spans="9:9">
      <c r="I98" s="40"/>
    </row>
  </sheetData>
  <autoFilter ref="A13:I88"/>
  <mergeCells count="99">
    <mergeCell ref="A71:A75"/>
    <mergeCell ref="B71:B75"/>
    <mergeCell ref="C71:C75"/>
    <mergeCell ref="D71:D75"/>
    <mergeCell ref="E71:E75"/>
    <mergeCell ref="F71:F72"/>
    <mergeCell ref="F49:F50"/>
    <mergeCell ref="A60:A64"/>
    <mergeCell ref="B60:B64"/>
    <mergeCell ref="C60:C64"/>
    <mergeCell ref="D60:D64"/>
    <mergeCell ref="E60:E64"/>
    <mergeCell ref="F60:F61"/>
    <mergeCell ref="A49:A53"/>
    <mergeCell ref="B49:B53"/>
    <mergeCell ref="C49:C53"/>
    <mergeCell ref="D49:D53"/>
    <mergeCell ref="E49:E53"/>
    <mergeCell ref="A66:I66"/>
    <mergeCell ref="A67:A70"/>
    <mergeCell ref="B67:B70"/>
    <mergeCell ref="F23:F24"/>
    <mergeCell ref="A34:A38"/>
    <mergeCell ref="B34:B38"/>
    <mergeCell ref="C34:C38"/>
    <mergeCell ref="D34:D38"/>
    <mergeCell ref="E34:E38"/>
    <mergeCell ref="F34:F35"/>
    <mergeCell ref="A23:A27"/>
    <mergeCell ref="B23:B27"/>
    <mergeCell ref="C23:C27"/>
    <mergeCell ref="D23:D27"/>
    <mergeCell ref="E23:E27"/>
    <mergeCell ref="A29:I29"/>
    <mergeCell ref="A30:A33"/>
    <mergeCell ref="B30:B33"/>
    <mergeCell ref="C30:C33"/>
    <mergeCell ref="A77:I77"/>
    <mergeCell ref="A78:A81"/>
    <mergeCell ref="B78:B81"/>
    <mergeCell ref="C78:C81"/>
    <mergeCell ref="D78:D81"/>
    <mergeCell ref="E78:E81"/>
    <mergeCell ref="C67:C70"/>
    <mergeCell ref="D67:D70"/>
    <mergeCell ref="E67:E70"/>
    <mergeCell ref="A55:I55"/>
    <mergeCell ref="A56:A59"/>
    <mergeCell ref="B56:B59"/>
    <mergeCell ref="C56:C59"/>
    <mergeCell ref="D56:D59"/>
    <mergeCell ref="E56:E59"/>
    <mergeCell ref="A45:A48"/>
    <mergeCell ref="B45:B48"/>
    <mergeCell ref="C45:C48"/>
    <mergeCell ref="D45:D48"/>
    <mergeCell ref="E45:E48"/>
    <mergeCell ref="A40:I40"/>
    <mergeCell ref="A41:A44"/>
    <mergeCell ref="B41:B44"/>
    <mergeCell ref="C41:C44"/>
    <mergeCell ref="D41:D44"/>
    <mergeCell ref="E41:E44"/>
    <mergeCell ref="D30:D33"/>
    <mergeCell ref="E30:E33"/>
    <mergeCell ref="A19:A22"/>
    <mergeCell ref="B19:B22"/>
    <mergeCell ref="C19:C22"/>
    <mergeCell ref="D19:D22"/>
    <mergeCell ref="E19:E22"/>
    <mergeCell ref="E10:E12"/>
    <mergeCell ref="A10:A12"/>
    <mergeCell ref="H10:H12"/>
    <mergeCell ref="F10:F12"/>
    <mergeCell ref="I10:I12"/>
    <mergeCell ref="G10:G12"/>
    <mergeCell ref="G1:I1"/>
    <mergeCell ref="G4:I4"/>
    <mergeCell ref="G5:I5"/>
    <mergeCell ref="A1:E1"/>
    <mergeCell ref="G2:I3"/>
    <mergeCell ref="A2:E3"/>
    <mergeCell ref="A4:E4"/>
    <mergeCell ref="B85:E85"/>
    <mergeCell ref="B83:E83"/>
    <mergeCell ref="B84:E84"/>
    <mergeCell ref="A82:F82"/>
    <mergeCell ref="A5:E5"/>
    <mergeCell ref="A8:I8"/>
    <mergeCell ref="A9:I9"/>
    <mergeCell ref="A15:A18"/>
    <mergeCell ref="B15:B18"/>
    <mergeCell ref="C15:C18"/>
    <mergeCell ref="D15:D18"/>
    <mergeCell ref="E15:E18"/>
    <mergeCell ref="A14:I14"/>
    <mergeCell ref="A7:I7"/>
    <mergeCell ref="B10:C10"/>
    <mergeCell ref="D10:D12"/>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Исходные данные</vt:lpstr>
      <vt:lpstr>РЕСУРС</vt:lpstr>
      <vt:lpstr>01_ЛРВ</vt:lpstr>
      <vt:lpstr>жадвал</vt:lpstr>
      <vt:lpstr>Объемка</vt:lpstr>
      <vt:lpstr>ТРАНСПОРТ</vt:lpstr>
      <vt:lpstr>Дефект акт</vt:lpstr>
      <vt:lpstr>'01_ЛРВ'!Заголовки_для_печати</vt:lpstr>
      <vt:lpstr>'Дефект акт'!Заголовки_для_печати</vt:lpstr>
      <vt:lpstr>РЕСУРС!Заголовки_для_печати</vt:lpstr>
      <vt:lpstr>'Дефект акт'!Область_печати</vt:lpstr>
      <vt:lpstr>жадвал!Область_печати</vt:lpstr>
      <vt:lpstr>'Исходные данные'!Область_печати</vt:lpstr>
      <vt:lpstr>Объемка!Область_печати</vt:lpstr>
      <vt:lpstr>РЕСУРС!Область_печати</vt:lpstr>
      <vt:lpstr>ТРАНСПОРТ!Область_печати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2026-10-15T13:04:41Z</dcterms:modified>
</cp:coreProperties>
</file>