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5.10.2026\Новая папка\79. Тайёр Норин Тошлок 15.10.26\"/>
    </mc:Choice>
  </mc:AlternateContent>
  <bookViews>
    <workbookView xWindow="-120" yWindow="-12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'!$A$1:$U$35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54" l="1"/>
  <c r="H5" i="54"/>
  <c r="F5" i="54"/>
  <c r="D5" i="54"/>
  <c r="B57" i="52"/>
  <c r="F6" i="54" l="1"/>
  <c r="D6" i="54"/>
  <c r="E6" i="54"/>
  <c r="H6" i="54"/>
  <c r="G6" i="54"/>
  <c r="L5" i="54" l="1"/>
  <c r="L6" i="54" s="1"/>
  <c r="A2" i="54"/>
  <c r="I5" i="54"/>
  <c r="I6" i="54" s="1"/>
  <c r="M5" i="54" l="1"/>
  <c r="M6" i="54" s="1"/>
  <c r="D1" i="52" l="1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F7" i="52"/>
  <c r="D7" i="52" s="1"/>
  <c r="D28" i="46" l="1"/>
  <c r="D27" i="46"/>
  <c r="F4" i="52" l="1"/>
  <c r="D4" i="52" s="1"/>
  <c r="B17" i="56" l="1"/>
  <c r="K5" i="54" l="1"/>
  <c r="K6" i="54" s="1"/>
  <c r="F6" i="52"/>
  <c r="D6" i="52" s="1"/>
  <c r="F5" i="52" l="1"/>
  <c r="D5" i="52" s="1"/>
  <c r="J5" i="54"/>
  <c r="J6" i="54" s="1"/>
  <c r="N5" i="54" l="1"/>
  <c r="N6" i="54" s="1"/>
  <c r="O5" i="54" l="1"/>
  <c r="P5" i="54" l="1"/>
  <c r="P6" i="54" s="1"/>
  <c r="O6" i="54"/>
  <c r="Q5" i="54" l="1"/>
  <c r="Q6" i="54" s="1"/>
  <c r="R5" i="54" l="1"/>
  <c r="R6" i="54" s="1"/>
  <c r="S5" i="54" l="1"/>
  <c r="S6" i="54" s="1"/>
  <c r="T5" i="54" l="1"/>
  <c r="T6" i="54" s="1"/>
</calcChain>
</file>

<file path=xl/sharedStrings.xml><?xml version="1.0" encoding="utf-8"?>
<sst xmlns="http://schemas.openxmlformats.org/spreadsheetml/2006/main" count="199" uniqueCount="162">
  <si>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</si>
  <si>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</si>
  <si>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</si>
  <si>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</si>
  <si>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</si>
  <si>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</si>
  <si>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</si>
  <si>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</si>
  <si>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</si>
  <si>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</si>
  <si>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</si>
  <si>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</si>
  <si>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</si>
  <si>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</si>
  <si>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</si>
  <si>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</si>
  <si>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</si>
  <si>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</si>
  <si>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</si>
  <si>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</si>
  <si>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</si>
  <si>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</si>
  <si>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</si>
  <si>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</si>
  <si>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</si>
  <si>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</si>
  <si>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</si>
  <si>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</si>
  <si>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</si>
  <si>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</si>
  <si>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</si>
  <si>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</si>
  <si>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</si>
  <si>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</si>
  <si>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</si>
  <si>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</si>
  <si>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</si>
  <si>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</si>
  <si>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</si>
  <si>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</si>
  <si>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</si>
  <si>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</si>
  <si>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</si>
  <si>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</si>
  <si>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</si>
  <si>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</si>
  <si>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</si>
  <si>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</si>
  <si>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</si>
  <si>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</si>
  <si>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</si>
  <si>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</si>
  <si>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</si>
  <si>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</si>
  <si>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</si>
  <si>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</si>
  <si>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</si>
  <si>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</si>
  <si>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</si>
  <si>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</si>
  <si>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</si>
  <si>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</si>
  <si>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</si>
  <si>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</si>
  <si>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</si>
  <si>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</si>
  <si>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</si>
  <si>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</si>
  <si>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</si>
  <si>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</si>
  <si>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</si>
  <si>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</si>
  <si>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</si>
  <si>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</si>
  <si>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</si>
  <si>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</si>
  <si>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</si>
  <si>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</si>
  <si>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</si>
  <si>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</si>
  <si>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</si>
  <si>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</si>
  <si>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</si>
  <si>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</si>
  <si>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</si>
  <si>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</si>
  <si>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</si>
  <si>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</si>
  <si>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</si>
  <si>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</si>
  <si>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</si>
  <si>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</si>
  <si>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</si>
  <si>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</si>
  <si>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</si>
  <si>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</si>
  <si>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</si>
  <si>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</si>
  <si>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</si>
  <si>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</si>
  <si>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</si>
  <si>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</si>
  <si>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</si>
  <si>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</si>
  <si>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</si>
  <si>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</si>
  <si>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</si>
  <si>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</si>
  <si>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</si>
  <si>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</si>
  <si>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</si>
  <si>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</si>
  <si>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</si>
  <si>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</si>
  <si>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</si>
  <si>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</si>
  <si>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</si>
  <si>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</si>
  <si>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</si>
  <si>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</si>
  <si>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</si>
  <si>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</si>
  <si>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</si>
  <si>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</si>
  <si>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</si>
  <si>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</si>
  <si>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</si>
  <si>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</si>
  <si>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</si>
  <si>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</si>
  <si>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</si>
  <si>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</si>
  <si>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</si>
  <si>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</si>
  <si>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</si>
  <si>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</si>
  <si>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</si>
  <si>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</si>
  <si>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</si>
  <si>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</si>
  <si>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</si>
  <si>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</si>
  <si>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</si>
  <si>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</si>
  <si>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</si>
  <si>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</si>
  <si>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</si>
  <si>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</si>
  <si>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</si>
  <si>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</si>
  <si>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</si>
  <si>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</si>
  <si>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</si>
  <si>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</si>
  <si>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</si>
  <si>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</si>
  <si>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</si>
  <si>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</si>
  <si>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</si>
  <si>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</si>
  <si>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НОРИН ТУМАНИ ТОШЛОК МФЙ А.НАВОЙИ КУЧАСИНИ ЖОРИЙ ТАЪМИРЛАШ</t>
  </si>
  <si>
    <t>ТОШЛОК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</si>
</sst>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0" fontId="4" fillId="27" borderId="19" xfId="38" applyNumberFormat="1" applyFont="1" applyFill="1" applyBorder="1" applyAlignment="1">
      <alignment horizontal="center" vertical="center"/>
    </xf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0" fontId="7" fillId="0" borderId="19" xfId="36" applyFont="1" applyFill="1" applyBorder="1" applyAlignment="1">
      <alignment vertical="center" wrapText="1"/>
    </xf>
    <xf numFmtId="169" fontId="36" fillId="0" borderId="0" xfId="46" applyNumberFormat="1" applyFont="1" applyFill="1"/>
    <xf numFmtId="0" fontId="45" fillId="0" borderId="0" xfId="51" applyFont="1" applyAlignment="1">
      <alignment horizontal="center" wrapText="1"/>
    </xf>
    <xf numFmtId="0" fontId="45" fillId="0" borderId="0" xfId="51" applyFont="1" applyFill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440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r924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707.34619840000005</v>
          </cell>
        </row>
        <row r="61">
          <cell r="H61">
            <v>1030060529.518</v>
          </cell>
        </row>
        <row r="65">
          <cell r="H65">
            <v>4960000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46">
          <cell r="H46">
            <v>130226928.64714399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="115" zoomScaleNormal="115" zoomScaleSheetLayoutView="115" workbookViewId="0">
      <selection activeCell="B15" sqref="B15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0" t="s">
        <v>156</v>
      </c>
      <c r="B2" s="150"/>
      <c r="C2" s="150"/>
    </row>
    <row r="3" spans="1:7" ht="18" x14ac:dyDescent="0.3">
      <c r="A3" s="150"/>
      <c r="B3" s="150"/>
      <c r="C3" s="150"/>
      <c r="D3" s="122"/>
      <c r="E3" s="122"/>
      <c r="F3" s="122"/>
      <c r="G3" s="122"/>
    </row>
    <row r="4" spans="1:7" x14ac:dyDescent="0.3">
      <c r="A4" s="151" t="s">
        <v>160</v>
      </c>
      <c r="B4" s="151"/>
      <c r="C4" s="151"/>
    </row>
    <row r="5" spans="1:7" ht="54" customHeight="1" x14ac:dyDescent="0.3">
      <c r="A5" s="151"/>
      <c r="B5" s="151"/>
      <c r="C5" s="151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2" t="s">
        <v>31</v>
      </c>
      <c r="B7" s="155" t="s">
        <v>32</v>
      </c>
      <c r="C7" s="158" t="s">
        <v>149</v>
      </c>
    </row>
    <row r="8" spans="1:7" x14ac:dyDescent="0.3">
      <c r="A8" s="153"/>
      <c r="B8" s="156"/>
      <c r="C8" s="158"/>
    </row>
    <row r="9" spans="1:7" ht="19.5" customHeight="1" x14ac:dyDescent="0.3">
      <c r="A9" s="154"/>
      <c r="B9" s="157"/>
      <c r="C9" s="158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1%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6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zoomScaleSheetLayoutView="100" workbookViewId="0">
      <selection activeCell="E61" sqref="E61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>
        <f>'По объектная '!H11</f>
        <v>0</v>
      </c>
      <c r="L1" s="133"/>
    </row>
    <row r="2" spans="1:12" s="51" customFormat="1" x14ac:dyDescent="0.2">
      <c r="A2" s="51" t="s">
        <v>37</v>
      </c>
      <c r="D2" s="52">
        <f>'По объектная '!D6</f>
        <v>707.34619840000005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130226.92864714398</v>
      </c>
      <c r="E4" s="51" t="s">
        <v>2</v>
      </c>
      <c r="F4" s="52">
        <f>'По объектная '!E6</f>
        <v>130226928.64714399</v>
      </c>
    </row>
    <row r="5" spans="1:12" s="51" customFormat="1" x14ac:dyDescent="0.2">
      <c r="A5" s="51" t="s">
        <v>41</v>
      </c>
      <c r="D5" s="132">
        <f>F5/1000</f>
        <v>1030060.529518</v>
      </c>
      <c r="E5" s="51" t="s">
        <v>2</v>
      </c>
      <c r="F5" s="52">
        <f>'По объектная '!F6</f>
        <v>1030060529.518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4960</v>
      </c>
      <c r="E7" s="51" t="s">
        <v>2</v>
      </c>
      <c r="F7" s="52">
        <f>'По объектная '!H6</f>
        <v>4960000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0.01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59" t="s">
        <v>47</v>
      </c>
      <c r="B15" s="159"/>
      <c r="C15" s="159"/>
      <c r="D15" s="159"/>
      <c r="E15" s="159"/>
      <c r="F15" s="159"/>
      <c r="G15" s="159"/>
      <c r="H15" s="159"/>
      <c r="I15" s="159"/>
    </row>
    <row r="16" spans="1:12" ht="15.75" customHeight="1" x14ac:dyDescent="0.25">
      <c r="A16" s="159"/>
      <c r="B16" s="159"/>
      <c r="C16" s="159"/>
      <c r="D16" s="159"/>
      <c r="E16" s="159"/>
      <c r="F16" s="159"/>
      <c r="G16" s="159"/>
      <c r="H16" s="159"/>
      <c r="I16" s="159"/>
    </row>
    <row r="17" spans="2:9" ht="15.75" customHeight="1" x14ac:dyDescent="0.25">
      <c r="B17" s="61"/>
      <c r="C17" s="159" t="s">
        <v>48</v>
      </c>
      <c r="D17" s="159"/>
      <c r="E17" s="159"/>
      <c r="F17" s="159"/>
      <c r="G17" s="159"/>
      <c r="H17" s="159"/>
    </row>
    <row r="18" spans="2:9" x14ac:dyDescent="0.2">
      <c r="B18" t="s">
        <v>49</v>
      </c>
    </row>
    <row r="19" spans="2:9" x14ac:dyDescent="0.2">
      <c r="B19" s="161" t="s">
        <v>50</v>
      </c>
      <c r="C19" s="161"/>
      <c r="D19" s="161"/>
      <c r="E19" s="161"/>
      <c r="F19" s="161"/>
      <c r="G19" s="161"/>
      <c r="H19" s="161"/>
      <c r="I19" s="161"/>
    </row>
    <row r="20" spans="2:9" x14ac:dyDescent="0.2">
      <c r="B20" s="161" t="s">
        <v>51</v>
      </c>
      <c r="C20" s="161"/>
      <c r="D20" s="161"/>
      <c r="E20" s="161"/>
      <c r="F20" s="161"/>
      <c r="G20" s="161"/>
      <c r="H20" s="161"/>
      <c r="I20" s="161"/>
    </row>
    <row r="21" spans="2:9" x14ac:dyDescent="0.2">
      <c r="B21" s="161" t="s">
        <v>52</v>
      </c>
      <c r="C21" s="161"/>
      <c r="D21" s="161"/>
      <c r="E21" s="161"/>
      <c r="F21" s="161"/>
      <c r="G21" s="161"/>
      <c r="H21" s="161"/>
      <c r="I21" s="161"/>
    </row>
    <row r="22" spans="2:9" x14ac:dyDescent="0.2">
      <c r="B22" s="161" t="s">
        <v>53</v>
      </c>
      <c r="C22" s="161"/>
      <c r="D22" s="161"/>
      <c r="E22" s="161"/>
      <c r="F22" s="161"/>
      <c r="G22" s="161"/>
      <c r="H22" s="161"/>
      <c r="I22" s="161"/>
    </row>
    <row r="23" spans="2:9" x14ac:dyDescent="0.2">
      <c r="B23" t="s">
        <v>54</v>
      </c>
    </row>
    <row r="24" spans="2:9" x14ac:dyDescent="0.2">
      <c r="B24" s="161" t="s">
        <v>55</v>
      </c>
      <c r="C24" s="161"/>
      <c r="D24" s="161"/>
      <c r="E24" s="161"/>
      <c r="F24" s="161"/>
      <c r="G24" s="161"/>
      <c r="H24" s="161"/>
      <c r="I24" s="161"/>
    </row>
    <row r="26" spans="2:9" x14ac:dyDescent="0.2">
      <c r="B26" s="162" t="s">
        <v>117</v>
      </c>
      <c r="C26" s="162"/>
      <c r="D26" s="162"/>
      <c r="E26" s="162"/>
      <c r="F26" s="162"/>
      <c r="G26" s="162"/>
    </row>
    <row r="28" spans="2:9" x14ac:dyDescent="0.2">
      <c r="B28" s="160" t="s">
        <v>56</v>
      </c>
      <c r="C28" s="161"/>
      <c r="D28" s="161"/>
      <c r="E28" s="161"/>
      <c r="F28" s="161"/>
      <c r="G28" s="161"/>
      <c r="H28" s="161"/>
      <c r="I28" s="161"/>
    </row>
    <row r="29" spans="2:9" x14ac:dyDescent="0.2">
      <c r="B29" s="160" t="s">
        <v>57</v>
      </c>
      <c r="C29" s="160"/>
      <c r="D29" s="160"/>
      <c r="E29" s="160"/>
      <c r="F29" s="160"/>
      <c r="G29" s="160"/>
      <c r="H29" s="160"/>
      <c r="I29" s="160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1" t="s">
        <v>66</v>
      </c>
      <c r="C40" s="161"/>
      <c r="D40" s="161"/>
      <c r="E40" s="161"/>
      <c r="F40" s="161"/>
      <c r="G40" s="161"/>
      <c r="H40" s="161"/>
      <c r="I40" s="161"/>
    </row>
    <row r="41" spans="2:9" x14ac:dyDescent="0.2">
      <c r="B41" t="s">
        <v>67</v>
      </c>
    </row>
    <row r="43" spans="2:9" x14ac:dyDescent="0.2">
      <c r="B43" s="162" t="s">
        <v>68</v>
      </c>
      <c r="C43" s="162"/>
      <c r="D43" s="162"/>
      <c r="E43" s="162"/>
      <c r="F43" s="162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2" t="s">
        <v>75</v>
      </c>
      <c r="C51" s="162"/>
      <c r="D51" s="162"/>
      <c r="E51" s="162"/>
      <c r="F51" s="162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1" t="s">
        <v>79</v>
      </c>
      <c r="C58" s="161"/>
      <c r="D58" s="161"/>
      <c r="E58" s="161"/>
      <c r="F58" s="161"/>
      <c r="G58" s="161"/>
      <c r="H58" s="161"/>
      <c r="I58" s="161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2" t="s">
        <v>98</v>
      </c>
      <c r="C84" s="164"/>
      <c r="D84" s="164"/>
      <c r="E84" s="164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1 %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3">
        <f>D1</f>
        <v>0</v>
      </c>
      <c r="H121" s="163"/>
    </row>
  </sheetData>
  <mergeCells count="17"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  <mergeCell ref="A15:I15"/>
    <mergeCell ref="A16:I16"/>
    <mergeCell ref="B28:I28"/>
    <mergeCell ref="B29:I29"/>
    <mergeCell ref="B26:G26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T14"/>
  <sheetViews>
    <sheetView view="pageBreakPreview" zoomScale="85" zoomScaleNormal="85" zoomScaleSheetLayoutView="85" workbookViewId="0">
      <selection activeCell="E6" sqref="E6"/>
    </sheetView>
  </sheetViews>
  <sheetFormatPr defaultRowHeight="12.75" x14ac:dyDescent="0.2"/>
  <cols>
    <col min="1" max="1" width="6.28515625" style="91" customWidth="1"/>
    <col min="2" max="2" width="32.5703125" style="69" customWidth="1"/>
    <col min="3" max="3" width="11.28515625" style="69" customWidth="1"/>
    <col min="4" max="4" width="11.85546875" style="95" customWidth="1"/>
    <col min="5" max="5" width="16.42578125" style="107" customWidth="1"/>
    <col min="6" max="6" width="16.5703125" style="107" customWidth="1"/>
    <col min="7" max="7" width="16" style="107" customWidth="1"/>
    <col min="8" max="8" width="18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3" style="69" customWidth="1"/>
    <col min="22" max="16384" width="9.140625" style="69"/>
  </cols>
  <sheetData>
    <row r="1" spans="1:20" ht="30" customHeight="1" x14ac:dyDescent="0.2">
      <c r="A1" s="166" t="s">
        <v>124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</row>
    <row r="2" spans="1:20" ht="54" customHeight="1" x14ac:dyDescent="0.2">
      <c r="A2" s="165" t="str">
        <f>Сводка!A4</f>
        <v>НОРИН ТУМАНИ ТОШЛОК МФЙ А.НАВОЙИ КУЧАСИНИ ЖОРИЙ ТАЪМИРЛАШ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0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37" t="s">
        <v>41</v>
      </c>
      <c r="G3" s="138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</row>
    <row r="4" spans="1:20" ht="16.5" customHeight="1" x14ac:dyDescent="0.2">
      <c r="A4" s="76"/>
      <c r="B4" s="74"/>
      <c r="C4" s="74"/>
      <c r="D4" s="74"/>
      <c r="E4" s="139"/>
      <c r="F4" s="140"/>
      <c r="G4" s="139"/>
      <c r="H4" s="139"/>
      <c r="I4" s="78">
        <v>0.02</v>
      </c>
      <c r="J4" s="77">
        <v>0</v>
      </c>
      <c r="K4" s="109">
        <v>0.01</v>
      </c>
      <c r="L4" s="108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</row>
    <row r="5" spans="1:20" s="83" customFormat="1" ht="24.75" customHeight="1" x14ac:dyDescent="0.2">
      <c r="A5" s="93">
        <v>1</v>
      </c>
      <c r="B5" s="148" t="s">
        <v>161</v>
      </c>
      <c r="C5" s="92"/>
      <c r="D5" s="100">
        <f>[19]vr_abc4!$F$20</f>
        <v>707.34619840000005</v>
      </c>
      <c r="E5" s="141">
        <f>+[20]vr_abc4!$H$46</f>
        <v>130226928.64714399</v>
      </c>
      <c r="F5" s="141">
        <f>[19]vr_abc4!$H$61</f>
        <v>1030060529.518</v>
      </c>
      <c r="G5" s="141">
        <v>0</v>
      </c>
      <c r="H5" s="146">
        <f>[19]vr_abc4!$H$65</f>
        <v>4960000</v>
      </c>
      <c r="I5" s="75">
        <f t="shared" ref="I5" si="0">H5*$I$4</f>
        <v>99200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17530160.834947202</v>
      </c>
      <c r="M5" s="82">
        <f t="shared" ref="M5" si="4">L5*$M$4</f>
        <v>2103619.3001936642</v>
      </c>
      <c r="N5" s="82">
        <f t="shared" ref="N5" si="5">E5+F5+J5+L5+M5+K5+G5</f>
        <v>1179921238.3002846</v>
      </c>
      <c r="O5" s="82">
        <f t="shared" ref="O5" si="6">N5*$O$4</f>
        <v>200586610.51104841</v>
      </c>
      <c r="P5" s="82">
        <f t="shared" ref="P5" si="7">O5+N5</f>
        <v>1380507848.8113329</v>
      </c>
      <c r="Q5" s="75">
        <f t="shared" ref="Q5" si="8">(P5+H5+I5)*0.8*0.004</f>
        <v>4433814.5561962649</v>
      </c>
      <c r="R5" s="75">
        <f t="shared" ref="R5" si="9">Q5+P5+H5+I5</f>
        <v>1390000863.3675292</v>
      </c>
      <c r="S5" s="75">
        <f t="shared" ref="S5" si="10">R5*$S$4</f>
        <v>166800103.60410351</v>
      </c>
      <c r="T5" s="104">
        <f t="shared" ref="T5" si="11">R5+S5</f>
        <v>1556800966.9716327</v>
      </c>
    </row>
    <row r="6" spans="1:20" ht="18.75" customHeight="1" x14ac:dyDescent="0.2">
      <c r="A6" s="84"/>
      <c r="B6" s="94" t="s">
        <v>123</v>
      </c>
      <c r="C6" s="84"/>
      <c r="D6" s="101">
        <f t="shared" ref="D6:T6" si="12">SUM(D5:D5)</f>
        <v>707.34619840000005</v>
      </c>
      <c r="E6" s="147">
        <f t="shared" si="12"/>
        <v>130226928.64714399</v>
      </c>
      <c r="F6" s="147">
        <f t="shared" si="12"/>
        <v>1030060529.518</v>
      </c>
      <c r="G6" s="147">
        <f t="shared" si="12"/>
        <v>0</v>
      </c>
      <c r="H6" s="147">
        <f t="shared" si="12"/>
        <v>4960000</v>
      </c>
      <c r="I6" s="147">
        <f t="shared" si="12"/>
        <v>99200</v>
      </c>
      <c r="J6" s="147">
        <f t="shared" si="12"/>
        <v>0</v>
      </c>
      <c r="K6" s="147">
        <f t="shared" si="12"/>
        <v>0</v>
      </c>
      <c r="L6" s="147">
        <f t="shared" si="12"/>
        <v>17530160.834947202</v>
      </c>
      <c r="M6" s="147">
        <f t="shared" si="12"/>
        <v>2103619.3001936642</v>
      </c>
      <c r="N6" s="147">
        <f t="shared" si="12"/>
        <v>1179921238.3002846</v>
      </c>
      <c r="O6" s="147">
        <f t="shared" si="12"/>
        <v>200586610.51104841</v>
      </c>
      <c r="P6" s="147">
        <f t="shared" si="12"/>
        <v>1380507848.8113329</v>
      </c>
      <c r="Q6" s="147">
        <f t="shared" si="12"/>
        <v>4433814.5561962649</v>
      </c>
      <c r="R6" s="147">
        <f t="shared" si="12"/>
        <v>1390000863.3675292</v>
      </c>
      <c r="S6" s="147">
        <f t="shared" si="12"/>
        <v>166800103.60410351</v>
      </c>
      <c r="T6" s="147">
        <f t="shared" si="12"/>
        <v>1556800966.9716327</v>
      </c>
    </row>
    <row r="7" spans="1:20" ht="46.5" customHeight="1" x14ac:dyDescent="0.2">
      <c r="A7" s="86"/>
      <c r="B7" s="87"/>
      <c r="C7" s="87"/>
      <c r="D7" s="135"/>
      <c r="E7" s="135"/>
      <c r="F7" s="135"/>
      <c r="G7" s="135"/>
      <c r="H7" s="135"/>
      <c r="I7" s="135"/>
      <c r="J7" s="87"/>
      <c r="K7" s="87"/>
      <c r="L7" s="134"/>
      <c r="M7" s="87"/>
      <c r="N7" s="87"/>
      <c r="O7" s="87"/>
      <c r="P7" s="87"/>
      <c r="Q7" s="87"/>
      <c r="R7" s="87"/>
      <c r="S7" s="88"/>
      <c r="T7" s="105"/>
    </row>
    <row r="8" spans="1:20" x14ac:dyDescent="0.2">
      <c r="A8" s="86"/>
      <c r="B8" s="87"/>
      <c r="C8" s="87"/>
      <c r="D8" s="142"/>
      <c r="E8" s="142"/>
      <c r="F8" s="142"/>
      <c r="G8" s="135"/>
      <c r="H8" s="142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0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3"/>
      <c r="L9" s="144"/>
      <c r="T9" s="106"/>
    </row>
    <row r="10" spans="1:20" s="90" customFormat="1" ht="15.75" x14ac:dyDescent="0.25">
      <c r="A10" s="89"/>
      <c r="C10" s="95"/>
      <c r="D10" s="96"/>
      <c r="E10" s="106"/>
      <c r="F10" s="106"/>
      <c r="G10" s="106"/>
      <c r="H10" s="106"/>
      <c r="T10" s="106"/>
    </row>
    <row r="11" spans="1:20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49"/>
      <c r="J11" s="145"/>
      <c r="T11" s="106"/>
    </row>
    <row r="12" spans="1:20" x14ac:dyDescent="0.2">
      <c r="S12" s="69"/>
    </row>
    <row r="14" spans="1:20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48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2025-03-07T05:29:57Z</cp:lastPrinted>
  <dcterms:created xsi:type="dcterms:W3CDTF">1999-01-10T09:40:42Z</dcterms:created>
  <dcterms:modified xsi:type="dcterms:W3CDTF">2026-10-15T13:14:57Z</dcterms:modified>
</cp:coreProperties>
</file>