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5.10.2026\Новая папка\83. Тайёр Учкургон Фаргона 15.10.26\"/>
    </mc:Choice>
  </mc:AlternateContent>
  <bookViews>
    <workbookView xWindow="0" yWindow="0" windowWidth="28800" windowHeight="13620" firstSheet="1" activeTab="1"/>
  </bookViews>
  <sheets>
    <sheet name="Лист1" sheetId="35" state="hidden" r:id="rId1"/>
    <sheet name="Форма" sheetId="34" r:id="rId2"/>
    <sheet name="Исходные данные" sheetId="32" state="hidden" r:id="rId3"/>
  </sheets>
  <externalReferences>
    <externalReference r:id="rId4"/>
  </externalReferences>
  <definedNames>
    <definedName name="_xlnm.Print_Area" localSheetId="1">Форма!$A$1:$C$19</definedName>
  </definedNames>
  <calcPr calcId="162913"/>
</workbook>
</file>

<file path=xl/calcChain.xml><?xml version="1.0" encoding="utf-8"?>
<calcChain xmlns="http://schemas.openxmlformats.org/spreadsheetml/2006/main">
  <c r="D10" i="35" l="1"/>
  <c r="D9" i="35"/>
  <c r="D5" i="35"/>
  <c r="D3" i="32" l="1"/>
  <c r="D4" i="32"/>
  <c r="B2" i="35"/>
  <c r="D14" i="32"/>
  <c r="D20" i="32"/>
  <c r="D6" i="32"/>
  <c r="D5" i="32" s="1"/>
  <c r="D10" i="32"/>
  <c r="D11" i="32" l="1"/>
  <c r="D17" i="32" l="1"/>
  <c r="D22" i="32" s="1"/>
</calcChain>
</file>

<file path=xl/sharedStrings.xml><?xml version="1.0" encoding="utf-8"?>
<sst xmlns="http://schemas.openxmlformats.org/spreadsheetml/2006/main" count="97" uniqueCount="57">
  <si>
    <t>Цена</t>
  </si>
  <si>
    <t>сум</t>
  </si>
  <si>
    <t xml:space="preserve">НАИМЕНОВАНИЕ ЗАТРАТ 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</si>
  <si>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</si>
  <si>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</si>
  <si>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ЭКСПЛУАТАЦИЮ МАШИН И МЕХАНИЗМОВ</t>
  </si>
  <si>
    <t>КОЭФФИЦИЕНТ РИСКА, ОПРЕДЕЛЯЕМЫЙ ИСХОДЯ ИЗ ПРОГНОЗИРУЕМОГО ИНДЕКСА РОСТА ЦЕН В СТРОИТЕЛЬСТВЕ НА ОЧЕРЕДНОЙ ГОД</t>
  </si>
  <si>
    <t xml:space="preserve">                                                                                             </t>
  </si>
  <si>
    <t>Затраты на оборудование, мебель и инвентарь (Со)</t>
  </si>
  <si>
    <t>Затраты на строительные материалы, изделия и конструкции (См)</t>
  </si>
  <si>
    <t>Затраты на ОЗП с учетом начислений на соцстрах (Сзп)</t>
  </si>
  <si>
    <t>Нормативная трудоемкость объекта (Т)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</si>
  <si>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</si>
  <si>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</si>
  <si>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3.1</t>
  </si>
  <si>
    <t>3.2</t>
  </si>
  <si>
    <t>3.3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</si>
  <si>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</si>
  <si>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</si>
  <si>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</si>
  <si>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подрядчика (Пп)</t>
  </si>
  <si>
    <t>Процент (%)</t>
  </si>
  <si>
    <t>Сумма (сум)</t>
  </si>
  <si>
    <t>Прочие затраты и расходы заказчика (Пз)</t>
  </si>
  <si>
    <t>Затраты на страхование строительства объектов</t>
  </si>
  <si>
    <t>Коэффициент риска, исходя из прогноза индекса роста цен</t>
  </si>
  <si>
    <t>чел/час</t>
  </si>
  <si>
    <t>сум/месяц</t>
  </si>
  <si>
    <t>час</t>
  </si>
  <si>
    <t>%</t>
  </si>
  <si>
    <t>Исходные данные для определения стоимости объекта в текущих ценах</t>
  </si>
  <si>
    <t>тыс.сум</t>
  </si>
  <si>
    <t>Итого стоимость объекта в текущих ценах</t>
  </si>
  <si>
    <t>(тыс.сум)</t>
  </si>
  <si>
    <t>И Т О Г О  СТОИМОСТЬ СТРОИТЕЛЬСТВА В ТЕКУЩИХ ЦЕНАХ</t>
  </si>
  <si>
    <t>№№ ПП</t>
  </si>
  <si>
    <t>Затраты на строительные материалы, изделия  (См)</t>
  </si>
  <si>
    <t>Конструкции</t>
  </si>
  <si>
    <t>Кредитная линия</t>
  </si>
  <si>
    <t>Транспортные затраты на материалы</t>
  </si>
  <si>
    <t>транспортные затраты на конструкции</t>
  </si>
  <si>
    <t>транспортные затраты на оборудование</t>
  </si>
  <si>
    <t>Коэфициент риска</t>
  </si>
  <si>
    <t>тыс.сум/ месяц</t>
  </si>
  <si>
    <t>ресурсы по проекту</t>
  </si>
  <si>
    <t>коэфф.</t>
  </si>
  <si>
    <t>ИСХОДНЫЕ ДАННЫЕ</t>
  </si>
  <si>
    <t xml:space="preserve">Прочие затраты заказчика </t>
  </si>
  <si>
    <t>ВСЕГО с НДС</t>
  </si>
  <si>
    <t>ИТОГО</t>
  </si>
  <si>
    <t>ЗАТРАТЫ НА СТРАХОВАНИЕ СТРОИТЕЛЬСТВА ОБЪЕКТОВ</t>
  </si>
  <si>
    <t xml:space="preserve">  РЕКОМЕНДУЕМАЯ СТАРТОВАЯ  СТОИМОСТЬ ОБЪЕКТА В ТЕКУЩИХ   ЦЕНАХ</t>
  </si>
  <si>
    <t>СВОД</t>
  </si>
  <si>
    <t xml:space="preserve">ЗАТРАТЫ НА ОСНОВНУЮ ЗАРАБОТНУЮ ПЛАТУ С УЧЕТОМ НАЧИСЛЕНИЙ НА СОЦИАЛЬНОЕ СТРАХОВАНИЕ </t>
  </si>
  <si>
    <t>НДС 12%</t>
  </si>
  <si>
    <t>ПРОЧИЕ ЗАТРАТЫ И РАСХОДЫ ПОДРЯДЧИКА 17%</t>
  </si>
  <si>
    <t xml:space="preserve">Учкургон тумани Фаргона МФЙ худудида жойлашган Равнак, Фаргона ва Навкирон кучаларини асфалтьлаш объектининг ишчи лойиҳасини ишлаб чиқишга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</si>
</sst>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0.0%"/>
    <numFmt numFmtId="166" formatCode="0.000"/>
  </numFmts>
  <fonts count="22">
    <font>
      <sz val="10"/>
      <name val="Arial Cyr"/>
      <charset val="204"/>
    </font>
    <font>
      <sz val="10"/>
      <name val="Times New Roman Cyr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4"/>
      <name val="Arial Cyr"/>
      <family val="2"/>
      <charset val="204"/>
    </font>
    <font>
      <sz val="12"/>
      <name val="Arial Cyr"/>
      <family val="2"/>
      <charset val="204"/>
    </font>
    <font>
      <sz val="12"/>
      <name val="Times New Roman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sz val="10"/>
      <color indexed="14"/>
      <name val="Arial Cyr"/>
      <charset val="204"/>
    </font>
    <font>
      <sz val="10"/>
      <color indexed="9"/>
      <name val="Times New Roman Cyr"/>
      <charset val="204"/>
    </font>
    <font>
      <b/>
      <sz val="12"/>
      <name val="Times New Roman Cyr"/>
      <charset val="204"/>
    </font>
    <font>
      <b/>
      <sz val="13"/>
      <name val="Times New Roman Cyr"/>
      <charset val="204"/>
    </font>
    <font>
      <b/>
      <sz val="12"/>
      <name val="Times New Roman Cyr"/>
      <charset val="186"/>
    </font>
    <font>
      <sz val="10"/>
      <name val="Arial Cyr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0"/>
      <name val="Arial Cyr"/>
      <charset val="204"/>
    </font>
    <font>
      <b/>
      <i/>
      <sz val="12"/>
      <name val="Times New Roman Cyr"/>
      <charset val="204"/>
    </font>
    <font>
      <b/>
      <sz val="16"/>
      <name val="Arial Cyr"/>
      <charset val="204"/>
    </font>
    <font>
      <b/>
      <sz val="18"/>
      <color theme="9" tint="0.7999816888943144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1" fillId="0" borderId="0" xfId="2"/>
    <xf numFmtId="0" fontId="1" fillId="0" borderId="0" xfId="2" applyFont="1"/>
    <xf numFmtId="0" fontId="1" fillId="0" borderId="1" xfId="2" applyFont="1" applyBorder="1"/>
    <xf numFmtId="0" fontId="1" fillId="0" borderId="0" xfId="2" applyNumberFormat="1" applyAlignment="1">
      <alignment vertical="top" wrapText="1"/>
    </xf>
    <xf numFmtId="0" fontId="1" fillId="0" borderId="1" xfId="2" applyNumberFormat="1" applyFont="1" applyBorder="1" applyAlignment="1">
      <alignment vertical="top" wrapText="1"/>
    </xf>
    <xf numFmtId="0" fontId="1" fillId="0" borderId="1" xfId="2" applyFont="1" applyBorder="1" applyAlignment="1">
      <alignment horizontal="left" indent="2"/>
    </xf>
    <xf numFmtId="0" fontId="1" fillId="0" borderId="0" xfId="2" applyBorder="1" applyAlignment="1">
      <alignment horizontal="left"/>
    </xf>
    <xf numFmtId="0" fontId="1" fillId="0" borderId="0" xfId="2" applyFont="1" applyBorder="1"/>
    <xf numFmtId="2" fontId="1" fillId="0" borderId="0" xfId="2" applyNumberFormat="1" applyBorder="1"/>
    <xf numFmtId="0" fontId="1" fillId="0" borderId="0" xfId="2" applyBorder="1" applyAlignment="1">
      <alignment horizontal="left" indent="1"/>
    </xf>
    <xf numFmtId="3" fontId="1" fillId="2" borderId="1" xfId="2" applyNumberFormat="1" applyFill="1" applyBorder="1"/>
    <xf numFmtId="0" fontId="4" fillId="0" borderId="0" xfId="2" applyFont="1"/>
    <xf numFmtId="0" fontId="1" fillId="0" borderId="2" xfId="2" applyBorder="1" applyAlignment="1">
      <alignment horizontal="left"/>
    </xf>
    <xf numFmtId="0" fontId="1" fillId="0" borderId="3" xfId="2" applyFont="1" applyBorder="1"/>
    <xf numFmtId="0" fontId="1" fillId="0" borderId="4" xfId="2" applyFont="1" applyBorder="1" applyAlignment="1">
      <alignment horizontal="left" indent="1"/>
    </xf>
    <xf numFmtId="0" fontId="1" fillId="0" borderId="5" xfId="2" applyBorder="1" applyAlignment="1">
      <alignment horizontal="left"/>
    </xf>
    <xf numFmtId="0" fontId="1" fillId="0" borderId="6" xfId="2" applyFont="1" applyBorder="1" applyAlignment="1">
      <alignment horizontal="left" indent="1"/>
    </xf>
    <xf numFmtId="49" fontId="1" fillId="0" borderId="5" xfId="2" applyNumberFormat="1" applyFont="1" applyBorder="1" applyAlignment="1">
      <alignment horizontal="left" indent="1"/>
    </xf>
    <xf numFmtId="49" fontId="1" fillId="0" borderId="5" xfId="2" applyNumberFormat="1" applyFont="1" applyBorder="1" applyAlignment="1">
      <alignment horizontal="left" vertical="top" wrapText="1" indent="1"/>
    </xf>
    <xf numFmtId="0" fontId="1" fillId="0" borderId="6" xfId="2" applyNumberFormat="1" applyFont="1" applyBorder="1" applyAlignment="1">
      <alignment horizontal="left" vertical="top" wrapText="1" indent="1"/>
    </xf>
    <xf numFmtId="0" fontId="1" fillId="0" borderId="6" xfId="2" applyBorder="1" applyAlignment="1">
      <alignment horizontal="left" indent="1"/>
    </xf>
    <xf numFmtId="0" fontId="1" fillId="0" borderId="5" xfId="2" applyBorder="1"/>
    <xf numFmtId="0" fontId="1" fillId="0" borderId="6" xfId="2" quotePrefix="1" applyFont="1" applyBorder="1" applyAlignment="1">
      <alignment horizontal="left" indent="1"/>
    </xf>
    <xf numFmtId="0" fontId="1" fillId="0" borderId="7" xfId="2" applyBorder="1" applyAlignment="1">
      <alignment horizontal="left"/>
    </xf>
    <xf numFmtId="0" fontId="1" fillId="0" borderId="8" xfId="2" applyFont="1" applyBorder="1"/>
    <xf numFmtId="0" fontId="1" fillId="0" borderId="9" xfId="2" applyBorder="1" applyAlignment="1">
      <alignment horizontal="left" indent="1"/>
    </xf>
    <xf numFmtId="0" fontId="1" fillId="0" borderId="10" xfId="2" applyBorder="1" applyAlignment="1">
      <alignment horizontal="left"/>
    </xf>
    <xf numFmtId="0" fontId="1" fillId="0" borderId="11" xfId="2" applyFont="1" applyBorder="1"/>
    <xf numFmtId="2" fontId="1" fillId="0" borderId="11" xfId="2" applyNumberFormat="1" applyBorder="1"/>
    <xf numFmtId="0" fontId="1" fillId="0" borderId="12" xfId="2" applyBorder="1" applyAlignment="1">
      <alignment horizontal="left" indent="1"/>
    </xf>
    <xf numFmtId="0" fontId="1" fillId="0" borderId="13" xfId="2" applyBorder="1" applyAlignment="1">
      <alignment horizontal="left"/>
    </xf>
    <xf numFmtId="0" fontId="1" fillId="0" borderId="14" xfId="2" applyFont="1" applyBorder="1"/>
    <xf numFmtId="0" fontId="1" fillId="0" borderId="15" xfId="2" applyFont="1" applyBorder="1" applyAlignment="1">
      <alignment horizontal="left" indent="1"/>
    </xf>
    <xf numFmtId="164" fontId="1" fillId="0" borderId="14" xfId="2" applyNumberFormat="1" applyBorder="1"/>
    <xf numFmtId="0" fontId="1" fillId="0" borderId="16" xfId="2" applyBorder="1" applyAlignment="1">
      <alignment horizontal="left"/>
    </xf>
    <xf numFmtId="0" fontId="1" fillId="0" borderId="17" xfId="2" applyFont="1" applyBorder="1" applyAlignment="1">
      <alignment horizontal="left" indent="1"/>
    </xf>
    <xf numFmtId="0" fontId="1" fillId="0" borderId="17" xfId="2" quotePrefix="1" applyFont="1" applyBorder="1" applyAlignment="1">
      <alignment horizontal="left" indent="1"/>
    </xf>
    <xf numFmtId="0" fontId="1" fillId="0" borderId="0" xfId="2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vertical="center" wrapText="1"/>
    </xf>
    <xf numFmtId="164" fontId="2" fillId="0" borderId="1" xfId="2" applyNumberFormat="1" applyFont="1" applyBorder="1" applyAlignment="1">
      <alignment horizontal="right" vertical="center"/>
    </xf>
    <xf numFmtId="0" fontId="2" fillId="0" borderId="1" xfId="2" applyFont="1" applyBorder="1" applyAlignment="1">
      <alignment vertical="center"/>
    </xf>
    <xf numFmtId="3" fontId="1" fillId="0" borderId="18" xfId="2" applyNumberFormat="1" applyBorder="1" applyAlignment="1" applyProtection="1">
      <alignment vertical="top"/>
      <protection locked="0"/>
    </xf>
    <xf numFmtId="0" fontId="1" fillId="0" borderId="1" xfId="2" applyBorder="1" applyProtection="1">
      <protection locked="0"/>
    </xf>
    <xf numFmtId="4" fontId="1" fillId="0" borderId="19" xfId="2" applyNumberFormat="1" applyBorder="1" applyProtection="1">
      <protection locked="0"/>
    </xf>
    <xf numFmtId="0" fontId="1" fillId="0" borderId="20" xfId="2" applyFont="1" applyBorder="1"/>
    <xf numFmtId="0" fontId="0" fillId="0" borderId="1" xfId="0" applyBorder="1"/>
    <xf numFmtId="3" fontId="1" fillId="3" borderId="3" xfId="2" applyNumberFormat="1" applyFill="1" applyBorder="1" applyProtection="1">
      <protection locked="0"/>
    </xf>
    <xf numFmtId="3" fontId="1" fillId="3" borderId="1" xfId="2" applyNumberFormat="1" applyFill="1" applyBorder="1" applyProtection="1">
      <protection locked="0"/>
    </xf>
    <xf numFmtId="4" fontId="1" fillId="3" borderId="1" xfId="2" applyNumberFormat="1" applyFill="1" applyBorder="1" applyProtection="1">
      <protection locked="0"/>
    </xf>
    <xf numFmtId="4" fontId="1" fillId="3" borderId="19" xfId="2" applyNumberFormat="1" applyFill="1" applyBorder="1" applyProtection="1">
      <protection locked="0"/>
    </xf>
    <xf numFmtId="165" fontId="1" fillId="3" borderId="1" xfId="2" applyNumberFormat="1" applyFill="1" applyBorder="1" applyProtection="1">
      <protection locked="0"/>
    </xf>
    <xf numFmtId="9" fontId="1" fillId="3" borderId="1" xfId="2" applyNumberFormat="1" applyFill="1" applyBorder="1" applyProtection="1">
      <protection locked="0"/>
    </xf>
    <xf numFmtId="2" fontId="1" fillId="3" borderId="8" xfId="2" applyNumberFormat="1" applyFill="1" applyBorder="1" applyProtection="1">
      <protection locked="0"/>
    </xf>
    <xf numFmtId="0" fontId="0" fillId="4" borderId="0" xfId="0" applyFill="1"/>
    <xf numFmtId="0" fontId="0" fillId="0" borderId="19" xfId="0" applyBorder="1"/>
    <xf numFmtId="0" fontId="0" fillId="0" borderId="0" xfId="0" applyBorder="1"/>
    <xf numFmtId="0" fontId="1" fillId="0" borderId="1" xfId="2" applyNumberFormat="1" applyFont="1" applyBorder="1" applyAlignment="1">
      <alignment horizontal="left" vertical="top" wrapText="1" inden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/>
    <xf numFmtId="0" fontId="11" fillId="0" borderId="0" xfId="2" applyFont="1"/>
    <xf numFmtId="164" fontId="1" fillId="0" borderId="0" xfId="2" applyNumberFormat="1"/>
    <xf numFmtId="0" fontId="9" fillId="4" borderId="0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19" xfId="0" applyFill="1" applyBorder="1"/>
    <xf numFmtId="0" fontId="7" fillId="0" borderId="1" xfId="2" applyFont="1" applyBorder="1" applyAlignment="1">
      <alignment vertical="center"/>
    </xf>
    <xf numFmtId="0" fontId="12" fillId="0" borderId="1" xfId="2" applyFont="1" applyBorder="1" applyAlignment="1">
      <alignment vertical="center"/>
    </xf>
    <xf numFmtId="0" fontId="7" fillId="0" borderId="0" xfId="1" applyFont="1" applyAlignment="1"/>
    <xf numFmtId="0" fontId="3" fillId="0" borderId="1" xfId="2" applyFont="1" applyBorder="1" applyAlignment="1">
      <alignment horizontal="center"/>
    </xf>
    <xf numFmtId="0" fontId="1" fillId="0" borderId="0" xfId="2" applyFont="1" applyBorder="1" applyAlignment="1">
      <alignment horizontal="center"/>
    </xf>
    <xf numFmtId="0" fontId="1" fillId="0" borderId="0" xfId="2" applyFont="1" applyBorder="1" applyAlignment="1">
      <alignment horizontal="left" indent="4"/>
    </xf>
    <xf numFmtId="0" fontId="15" fillId="0" borderId="0" xfId="0" applyFont="1" applyBorder="1"/>
    <xf numFmtId="0" fontId="3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center"/>
    </xf>
    <xf numFmtId="166" fontId="0" fillId="4" borderId="1" xfId="0" applyNumberFormat="1" applyFill="1" applyBorder="1"/>
    <xf numFmtId="2" fontId="0" fillId="4" borderId="1" xfId="0" applyNumberFormat="1" applyFill="1" applyBorder="1"/>
    <xf numFmtId="1" fontId="0" fillId="4" borderId="1" xfId="0" applyNumberFormat="1" applyFill="1" applyBorder="1"/>
    <xf numFmtId="3" fontId="2" fillId="0" borderId="1" xfId="2" applyNumberFormat="1" applyFont="1" applyBorder="1" applyAlignment="1">
      <alignment horizontal="right" vertical="center"/>
    </xf>
    <xf numFmtId="164" fontId="12" fillId="0" borderId="1" xfId="2" applyNumberFormat="1" applyFont="1" applyBorder="1" applyAlignment="1">
      <alignment horizontal="right" vertical="center"/>
    </xf>
    <xf numFmtId="164" fontId="4" fillId="0" borderId="1" xfId="2" applyNumberFormat="1" applyFont="1" applyBorder="1" applyAlignment="1">
      <alignment horizontal="right" vertical="center"/>
    </xf>
    <xf numFmtId="0" fontId="8" fillId="4" borderId="0" xfId="0" applyFont="1" applyFill="1" applyAlignment="1">
      <alignment horizontal="center"/>
    </xf>
    <xf numFmtId="0" fontId="18" fillId="4" borderId="0" xfId="0" applyFont="1" applyFill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21" fillId="4" borderId="0" xfId="0" applyFont="1" applyFill="1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13" fillId="0" borderId="0" xfId="2" applyFont="1" applyBorder="1" applyAlignment="1">
      <alignment horizontal="center"/>
    </xf>
    <xf numFmtId="0" fontId="4" fillId="0" borderId="1" xfId="2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9" fillId="0" borderId="0" xfId="2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/>
    <cellStyle name="Обычный_Счет-фактура Экспертизе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1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</sheetNames>
    <sheetDataSet>
      <sheetData sheetId="0">
        <row r="21">
          <cell r="F21">
            <v>706.10825980000004</v>
          </cell>
        </row>
        <row r="47">
          <cell r="H47">
            <v>149173218.47792253</v>
          </cell>
        </row>
        <row r="61">
          <cell r="H61">
            <v>1007537679.465</v>
          </cell>
        </row>
        <row r="68">
          <cell r="H68">
            <v>4907776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view="pageBreakPreview" zoomScaleSheetLayoutView="100" workbookViewId="0">
      <selection activeCell="D11" sqref="D11"/>
    </sheetView>
  </sheetViews>
  <sheetFormatPr defaultRowHeight="12.75"/>
  <cols>
    <col min="1" max="1" width="3.42578125" customWidth="1"/>
    <col min="2" max="2" width="5" customWidth="1"/>
    <col min="3" max="3" width="48.85546875" customWidth="1"/>
    <col min="4" max="4" width="16.140625" customWidth="1"/>
    <col min="6" max="6" width="2.42578125" customWidth="1"/>
    <col min="7" max="7" width="9.7109375" customWidth="1"/>
    <col min="8" max="8" width="14.140625" customWidth="1"/>
    <col min="9" max="9" width="11.140625" customWidth="1"/>
    <col min="10" max="10" width="11.28515625" customWidth="1"/>
    <col min="11" max="11" width="12.7109375" customWidth="1"/>
    <col min="12" max="12" width="11" customWidth="1"/>
    <col min="13" max="13" width="13.140625" customWidth="1"/>
  </cols>
  <sheetData>
    <row r="1" spans="2:8" ht="21.75" customHeight="1">
      <c r="C1" s="85" t="s">
        <v>46</v>
      </c>
      <c r="D1" s="85"/>
      <c r="E1" s="85"/>
      <c r="F1" s="85"/>
      <c r="G1" s="60"/>
    </row>
    <row r="2" spans="2:8" ht="64.5" customHeight="1">
      <c r="B2" s="87" t="str">
        <f>Форма!B4</f>
        <v xml:space="preserve">Учкургон тумани Фаргона МФЙ худудида жойлашган Равнак, Фаргона ва Навкирон кучаларини асфалтьлаш объектининг ишчи лойиҳасини ишлаб чиқишга
</v>
      </c>
      <c r="C2" s="87"/>
      <c r="D2" s="87"/>
      <c r="E2" s="87"/>
      <c r="F2" s="87"/>
      <c r="G2" s="70"/>
    </row>
    <row r="3" spans="2:8" ht="30.75" customHeight="1">
      <c r="C3" s="86" t="s">
        <v>52</v>
      </c>
      <c r="D3" s="86"/>
      <c r="E3" s="86"/>
      <c r="F3" s="65"/>
      <c r="G3" s="61"/>
    </row>
    <row r="5" spans="2:8">
      <c r="C5" s="3" t="s">
        <v>11</v>
      </c>
      <c r="D5" s="79">
        <f>+[1]vr_abc4!$F$21</f>
        <v>706.10825980000004</v>
      </c>
      <c r="E5" s="48" t="s">
        <v>26</v>
      </c>
    </row>
    <row r="6" spans="2:8" ht="38.25">
      <c r="C6" s="5" t="s">
        <v>12</v>
      </c>
      <c r="D6" s="79">
        <v>4101.5870000000004</v>
      </c>
      <c r="E6" s="59" t="s">
        <v>43</v>
      </c>
    </row>
    <row r="7" spans="2:8" ht="38.25">
      <c r="C7" s="5" t="s">
        <v>13</v>
      </c>
      <c r="D7" s="66">
        <v>165.5</v>
      </c>
      <c r="E7" s="59" t="s">
        <v>28</v>
      </c>
      <c r="H7" s="62"/>
    </row>
    <row r="8" spans="2:8">
      <c r="C8" s="3" t="s">
        <v>18</v>
      </c>
      <c r="D8" s="66">
        <v>1.1200000000000001</v>
      </c>
      <c r="E8" s="48" t="s">
        <v>45</v>
      </c>
    </row>
    <row r="9" spans="2:8">
      <c r="C9" s="3" t="s">
        <v>19</v>
      </c>
      <c r="D9" s="79">
        <f>+[1]vr_abc4!$H$47/1000</f>
        <v>149173.21847792252</v>
      </c>
      <c r="E9" s="48" t="s">
        <v>31</v>
      </c>
    </row>
    <row r="10" spans="2:8">
      <c r="C10" s="3" t="s">
        <v>36</v>
      </c>
      <c r="D10" s="79">
        <f>+[1]vr_abc4!$H$61/1000+[1]vr_abc4!$H$68/1000</f>
        <v>1012445.455465</v>
      </c>
      <c r="E10" s="48" t="s">
        <v>31</v>
      </c>
    </row>
    <row r="11" spans="2:8">
      <c r="C11" s="3" t="s">
        <v>44</v>
      </c>
      <c r="D11" s="81"/>
      <c r="E11" s="48" t="s">
        <v>31</v>
      </c>
    </row>
    <row r="12" spans="2:8">
      <c r="C12" s="48" t="s">
        <v>37</v>
      </c>
      <c r="D12" s="66"/>
      <c r="E12" s="48" t="s">
        <v>31</v>
      </c>
    </row>
    <row r="13" spans="2:8">
      <c r="C13" s="47" t="s">
        <v>8</v>
      </c>
      <c r="D13" s="80">
        <v>0</v>
      </c>
      <c r="E13" s="48" t="s">
        <v>31</v>
      </c>
    </row>
    <row r="14" spans="2:8">
      <c r="C14" s="48" t="s">
        <v>39</v>
      </c>
      <c r="D14" s="66"/>
      <c r="E14" s="48" t="s">
        <v>29</v>
      </c>
    </row>
    <row r="15" spans="2:8">
      <c r="C15" s="48" t="s">
        <v>40</v>
      </c>
      <c r="D15" s="66"/>
      <c r="E15" s="48" t="s">
        <v>29</v>
      </c>
    </row>
    <row r="16" spans="2:8">
      <c r="C16" s="48" t="s">
        <v>41</v>
      </c>
      <c r="D16" s="66">
        <v>2</v>
      </c>
      <c r="E16" s="48" t="s">
        <v>29</v>
      </c>
    </row>
    <row r="17" spans="1:7">
      <c r="C17" s="57" t="s">
        <v>38</v>
      </c>
      <c r="D17" s="67"/>
      <c r="E17" s="48" t="s">
        <v>31</v>
      </c>
    </row>
    <row r="18" spans="1:7">
      <c r="C18" s="48" t="s">
        <v>42</v>
      </c>
      <c r="D18" s="66"/>
      <c r="E18" s="48" t="s">
        <v>45</v>
      </c>
      <c r="F18" s="58"/>
    </row>
    <row r="19" spans="1:7">
      <c r="C19" s="48" t="s">
        <v>20</v>
      </c>
      <c r="D19" s="66">
        <v>17</v>
      </c>
      <c r="E19" s="48" t="s">
        <v>29</v>
      </c>
      <c r="F19" s="58"/>
    </row>
    <row r="20" spans="1:7">
      <c r="C20" s="48" t="s">
        <v>47</v>
      </c>
      <c r="D20" s="79"/>
      <c r="E20" s="48" t="s">
        <v>31</v>
      </c>
      <c r="F20" s="58"/>
    </row>
    <row r="21" spans="1:7">
      <c r="C21" s="48" t="s">
        <v>23</v>
      </c>
      <c r="D21" s="66"/>
      <c r="E21" s="48" t="s">
        <v>29</v>
      </c>
      <c r="F21" s="58"/>
    </row>
    <row r="22" spans="1:7">
      <c r="B22" s="56"/>
      <c r="C22" s="48" t="s">
        <v>24</v>
      </c>
      <c r="D22" s="66"/>
      <c r="E22" s="48" t="s">
        <v>29</v>
      </c>
      <c r="F22" s="58"/>
    </row>
    <row r="24" spans="1:7" ht="73.5" customHeight="1">
      <c r="A24" s="88"/>
      <c r="B24" s="88"/>
      <c r="C24" s="88"/>
      <c r="D24" s="88"/>
      <c r="E24" s="88"/>
    </row>
    <row r="25" spans="1:7" ht="20.25">
      <c r="B25" s="77"/>
    </row>
    <row r="26" spans="1:7" ht="20.25">
      <c r="B26" s="78"/>
      <c r="G26" s="78"/>
    </row>
  </sheetData>
  <mergeCells count="4">
    <mergeCell ref="C1:F1"/>
    <mergeCell ref="C3:E3"/>
    <mergeCell ref="B2:F2"/>
    <mergeCell ref="A24:E24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/>
  <dimension ref="A1:I19"/>
  <sheetViews>
    <sheetView tabSelected="1" view="pageBreakPreview" zoomScale="85" zoomScaleNormal="75" zoomScaleSheetLayoutView="85" workbookViewId="0">
      <pane xSplit="1" topLeftCell="B1" activePane="topRight" state="frozen"/>
      <selection pane="topRight" activeCell="B11" sqref="B11"/>
    </sheetView>
  </sheetViews>
  <sheetFormatPr defaultColWidth="8.85546875" defaultRowHeight="12.75"/>
  <cols>
    <col min="1" max="1" width="6" style="38" customWidth="1"/>
    <col min="2" max="2" width="73" style="1" customWidth="1"/>
    <col min="3" max="3" width="22.5703125" style="1" customWidth="1"/>
    <col min="4" max="4" width="12.28515625" style="1" customWidth="1"/>
    <col min="5" max="5" width="22.7109375" style="1" customWidth="1"/>
    <col min="6" max="16384" width="8.85546875" style="1"/>
  </cols>
  <sheetData>
    <row r="1" spans="1:5">
      <c r="A1" s="72"/>
      <c r="B1" s="8" t="s">
        <v>7</v>
      </c>
      <c r="C1" s="8"/>
    </row>
    <row r="2" spans="1:5" ht="16.5">
      <c r="A2" s="72"/>
      <c r="B2" s="90" t="s">
        <v>51</v>
      </c>
      <c r="C2" s="90"/>
    </row>
    <row r="3" spans="1:5">
      <c r="A3" s="72"/>
      <c r="B3" s="73"/>
      <c r="C3" s="73"/>
    </row>
    <row r="4" spans="1:5" customFormat="1" ht="87.75" customHeight="1">
      <c r="A4" s="74"/>
      <c r="B4" s="92" t="s">
        <v>56</v>
      </c>
      <c r="C4" s="93"/>
    </row>
    <row r="5" spans="1:5" ht="40.5" customHeight="1">
      <c r="A5" s="94"/>
      <c r="B5" s="94"/>
      <c r="C5" s="94"/>
      <c r="E5" s="63"/>
    </row>
    <row r="6" spans="1:5" ht="18.75">
      <c r="A6" s="91" t="s">
        <v>35</v>
      </c>
      <c r="B6" s="89" t="s">
        <v>2</v>
      </c>
      <c r="C6" s="75" t="s">
        <v>0</v>
      </c>
    </row>
    <row r="7" spans="1:5" ht="18.75">
      <c r="A7" s="91"/>
      <c r="B7" s="89"/>
      <c r="C7" s="71" t="s">
        <v>33</v>
      </c>
    </row>
    <row r="8" spans="1:5" ht="18.75">
      <c r="A8" s="39">
        <v>1</v>
      </c>
      <c r="B8" s="39">
        <v>2</v>
      </c>
      <c r="C8" s="39">
        <v>3</v>
      </c>
    </row>
    <row r="9" spans="1:5" ht="15.75">
      <c r="A9" s="40">
        <v>1</v>
      </c>
      <c r="B9" s="41" t="s">
        <v>3</v>
      </c>
      <c r="C9" s="42"/>
    </row>
    <row r="10" spans="1:5" ht="48" customHeight="1">
      <c r="A10" s="40">
        <v>2</v>
      </c>
      <c r="B10" s="41" t="s">
        <v>4</v>
      </c>
      <c r="C10" s="42"/>
    </row>
    <row r="11" spans="1:5" ht="48" customHeight="1">
      <c r="A11" s="40">
        <v>3</v>
      </c>
      <c r="B11" s="41" t="s">
        <v>53</v>
      </c>
      <c r="C11" s="42"/>
    </row>
    <row r="12" spans="1:5" ht="48" customHeight="1">
      <c r="A12" s="40">
        <v>4</v>
      </c>
      <c r="B12" s="41" t="s">
        <v>5</v>
      </c>
      <c r="C12" s="42"/>
      <c r="D12" s="64"/>
      <c r="E12" s="64"/>
    </row>
    <row r="13" spans="1:5" ht="36" customHeight="1">
      <c r="A13" s="40">
        <v>5</v>
      </c>
      <c r="B13" s="43" t="s">
        <v>49</v>
      </c>
      <c r="C13" s="83"/>
    </row>
    <row r="14" spans="1:5" ht="23.25" customHeight="1">
      <c r="A14" s="40">
        <v>6</v>
      </c>
      <c r="B14" s="43" t="s">
        <v>55</v>
      </c>
      <c r="C14" s="42"/>
      <c r="D14" s="64"/>
    </row>
    <row r="15" spans="1:5" ht="48" customHeight="1">
      <c r="A15" s="40">
        <v>8</v>
      </c>
      <c r="B15" s="41" t="s">
        <v>6</v>
      </c>
      <c r="C15" s="82"/>
    </row>
    <row r="16" spans="1:5" ht="15.75">
      <c r="A16" s="40">
        <v>9</v>
      </c>
      <c r="B16" s="43" t="s">
        <v>34</v>
      </c>
      <c r="C16" s="84"/>
    </row>
    <row r="17" spans="1:3" ht="21.75" customHeight="1">
      <c r="A17" s="40"/>
      <c r="B17" s="41" t="s">
        <v>50</v>
      </c>
      <c r="C17" s="84"/>
    </row>
    <row r="18" spans="1:3" ht="24" customHeight="1">
      <c r="A18" s="76">
        <v>10</v>
      </c>
      <c r="B18" s="68" t="s">
        <v>54</v>
      </c>
      <c r="C18" s="42"/>
    </row>
    <row r="19" spans="1:3" ht="24" customHeight="1">
      <c r="A19" s="76">
        <v>11</v>
      </c>
      <c r="B19" s="69" t="s">
        <v>48</v>
      </c>
      <c r="C19" s="83"/>
    </row>
  </sheetData>
  <mergeCells count="5">
    <mergeCell ref="B6:B7"/>
    <mergeCell ref="B2:C2"/>
    <mergeCell ref="A6:A7"/>
    <mergeCell ref="B4:C4"/>
    <mergeCell ref="A5:C5"/>
  </mergeCells>
  <phoneticPr fontId="0" type="noConversion"/>
  <printOptions horizontalCentered="1"/>
  <pageMargins left="1.1023622047244095" right="0.39370078740157483" top="0.62992125984251968" bottom="0.98425196850393704" header="0.51181102362204722" footer="0.51181102362204722"/>
  <pageSetup paperSize="9" scale="80" orientation="portrait" horizontalDpi="12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111111211"/>
  <dimension ref="B1:E24"/>
  <sheetViews>
    <sheetView workbookViewId="0">
      <pane xSplit="1" topLeftCell="B1" activePane="topRight" state="frozen"/>
      <selection activeCell="E8" sqref="E8"/>
      <selection pane="topRight" activeCell="C10" sqref="C10"/>
    </sheetView>
  </sheetViews>
  <sheetFormatPr defaultColWidth="8.85546875" defaultRowHeight="12.75"/>
  <cols>
    <col min="1" max="1" width="0.42578125" style="1" customWidth="1"/>
    <col min="2" max="2" width="6" style="1" customWidth="1"/>
    <col min="3" max="3" width="66.140625" style="1" customWidth="1"/>
    <col min="4" max="4" width="17.28515625" style="1" customWidth="1"/>
    <col min="5" max="5" width="11.140625" style="1" customWidth="1"/>
    <col min="6" max="6" width="13.140625" style="1" customWidth="1"/>
    <col min="7" max="7" width="12.5703125" style="1" customWidth="1"/>
    <col min="8" max="8" width="10" style="1" bestFit="1" customWidth="1"/>
    <col min="9" max="9" width="22.140625" style="1" customWidth="1"/>
    <col min="10" max="10" width="0" style="1" hidden="1" customWidth="1"/>
    <col min="11" max="11" width="2.7109375" style="1" customWidth="1"/>
    <col min="12" max="16384" width="8.85546875" style="1"/>
  </cols>
  <sheetData>
    <row r="1" spans="2:5" ht="15.75">
      <c r="C1" s="12" t="s">
        <v>30</v>
      </c>
    </row>
    <row r="2" spans="2:5" ht="13.5" thickBot="1"/>
    <row r="3" spans="2:5">
      <c r="B3" s="13">
        <v>1</v>
      </c>
      <c r="C3" s="14" t="s">
        <v>8</v>
      </c>
      <c r="D3" s="49">
        <f>Лист1!D13*1000</f>
        <v>0</v>
      </c>
      <c r="E3" s="15" t="s">
        <v>1</v>
      </c>
    </row>
    <row r="4" spans="2:5">
      <c r="B4" s="16">
        <v>2</v>
      </c>
      <c r="C4" s="3" t="s">
        <v>9</v>
      </c>
      <c r="D4" s="50">
        <f>(Лист1!D10+Лист1!D12)*1000</f>
        <v>1012445455.465</v>
      </c>
      <c r="E4" s="17" t="s">
        <v>1</v>
      </c>
    </row>
    <row r="5" spans="2:5">
      <c r="B5" s="16">
        <v>3</v>
      </c>
      <c r="C5" s="3" t="s">
        <v>10</v>
      </c>
      <c r="D5" s="11">
        <f>ROUND(D6*D7/D8*D9,0)</f>
        <v>359611</v>
      </c>
      <c r="E5" s="17" t="s">
        <v>1</v>
      </c>
    </row>
    <row r="6" spans="2:5">
      <c r="B6" s="18" t="s">
        <v>14</v>
      </c>
      <c r="C6" s="3" t="s">
        <v>11</v>
      </c>
      <c r="D6" s="51">
        <f>Лист1!D5</f>
        <v>706.10825980000004</v>
      </c>
      <c r="E6" s="17" t="s">
        <v>26</v>
      </c>
    </row>
    <row r="7" spans="2:5" s="4" customFormat="1" ht="38.25">
      <c r="B7" s="19" t="s">
        <v>15</v>
      </c>
      <c r="C7" s="5" t="s">
        <v>12</v>
      </c>
      <c r="D7" s="44">
        <v>62000</v>
      </c>
      <c r="E7" s="20" t="s">
        <v>27</v>
      </c>
    </row>
    <row r="8" spans="2:5" s="4" customFormat="1" ht="25.5">
      <c r="B8" s="19" t="s">
        <v>16</v>
      </c>
      <c r="C8" s="5" t="s">
        <v>13</v>
      </c>
      <c r="D8" s="44">
        <v>168</v>
      </c>
      <c r="E8" s="20" t="s">
        <v>28</v>
      </c>
    </row>
    <row r="9" spans="2:5">
      <c r="B9" s="19" t="s">
        <v>17</v>
      </c>
      <c r="C9" s="3" t="s">
        <v>18</v>
      </c>
      <c r="D9" s="45">
        <v>1.38</v>
      </c>
      <c r="E9" s="21"/>
    </row>
    <row r="10" spans="2:5">
      <c r="B10" s="16">
        <v>4</v>
      </c>
      <c r="C10" s="3" t="s">
        <v>19</v>
      </c>
      <c r="D10" s="50">
        <f>Лист1!D9*1000</f>
        <v>149173218.47792253</v>
      </c>
      <c r="E10" s="17" t="s">
        <v>1</v>
      </c>
    </row>
    <row r="11" spans="2:5">
      <c r="B11" s="16">
        <v>5</v>
      </c>
      <c r="C11" s="3" t="s">
        <v>20</v>
      </c>
      <c r="D11" s="11">
        <f>ROUND(IF(D12&gt;0,($D$3+$D$4+$D$5+$D$10)*D12,D13),0)</f>
        <v>418312183</v>
      </c>
      <c r="E11" s="17" t="s">
        <v>1</v>
      </c>
    </row>
    <row r="12" spans="2:5">
      <c r="B12" s="22"/>
      <c r="C12" s="6" t="s">
        <v>21</v>
      </c>
      <c r="D12" s="54">
        <v>0.36</v>
      </c>
      <c r="E12" s="23" t="s">
        <v>29</v>
      </c>
    </row>
    <row r="13" spans="2:5">
      <c r="B13" s="22"/>
      <c r="C13" s="6" t="s">
        <v>22</v>
      </c>
      <c r="D13" s="45"/>
      <c r="E13" s="17" t="s">
        <v>1</v>
      </c>
    </row>
    <row r="14" spans="2:5">
      <c r="B14" s="16">
        <v>6</v>
      </c>
      <c r="C14" s="3" t="s">
        <v>23</v>
      </c>
      <c r="D14" s="11">
        <f>ROUND(IF(D15&gt;0,($D$3+$D$4+$D$5+$D$10)*D15,D16),0)</f>
        <v>0</v>
      </c>
      <c r="E14" s="17" t="s">
        <v>1</v>
      </c>
    </row>
    <row r="15" spans="2:5">
      <c r="B15" s="16"/>
      <c r="C15" s="6" t="s">
        <v>21</v>
      </c>
      <c r="D15" s="53">
        <v>0</v>
      </c>
      <c r="E15" s="23" t="s">
        <v>29</v>
      </c>
    </row>
    <row r="16" spans="2:5">
      <c r="B16" s="16"/>
      <c r="C16" s="6" t="s">
        <v>22</v>
      </c>
      <c r="D16" s="45"/>
      <c r="E16" s="17" t="s">
        <v>1</v>
      </c>
    </row>
    <row r="17" spans="2:5">
      <c r="B17" s="16">
        <v>7</v>
      </c>
      <c r="C17" s="3" t="s">
        <v>24</v>
      </c>
      <c r="D17" s="11">
        <f>ROUND(IF(D18&gt;0,($D$3+$D$4+$D$5+$D$10+$D$11+$D$14)*D18,D19),0)</f>
        <v>632116187</v>
      </c>
      <c r="E17" s="17" t="s">
        <v>1</v>
      </c>
    </row>
    <row r="18" spans="2:5">
      <c r="B18" s="35"/>
      <c r="C18" s="6" t="s">
        <v>21</v>
      </c>
      <c r="D18" s="52">
        <v>0.4</v>
      </c>
      <c r="E18" s="37" t="s">
        <v>29</v>
      </c>
    </row>
    <row r="19" spans="2:5">
      <c r="B19" s="35"/>
      <c r="C19" s="6" t="s">
        <v>22</v>
      </c>
      <c r="D19" s="46"/>
      <c r="E19" s="36" t="s">
        <v>1</v>
      </c>
    </row>
    <row r="20" spans="2:5" ht="13.5" thickBot="1">
      <c r="B20" s="24">
        <v>8</v>
      </c>
      <c r="C20" s="25" t="s">
        <v>25</v>
      </c>
      <c r="D20" s="55">
        <f>Лист1!D18</f>
        <v>0</v>
      </c>
      <c r="E20" s="26"/>
    </row>
    <row r="21" spans="2:5" ht="13.5" thickBot="1">
      <c r="B21" s="27"/>
      <c r="C21" s="28"/>
      <c r="D21" s="29"/>
      <c r="E21" s="30"/>
    </row>
    <row r="22" spans="2:5" ht="13.5" thickBot="1">
      <c r="B22" s="31"/>
      <c r="C22" s="32" t="s">
        <v>32</v>
      </c>
      <c r="D22" s="34">
        <f>ROUND((D3+D4+D5+D10+D11+D14+D17)*D20,0)/1000</f>
        <v>0</v>
      </c>
      <c r="E22" s="33" t="s">
        <v>31</v>
      </c>
    </row>
    <row r="23" spans="2:5">
      <c r="B23" s="7"/>
      <c r="C23" s="8"/>
      <c r="D23" s="9"/>
      <c r="E23" s="10"/>
    </row>
    <row r="24" spans="2:5">
      <c r="D24" s="2"/>
      <c r="E24" s="2"/>
    </row>
  </sheetData>
  <phoneticPr fontId="0" type="noConversion"/>
  <pageMargins left="0.19685039370078741" right="0.19685039370078741" top="0.59055118110236227" bottom="0.98425196850393704" header="0.51181102362204722" footer="0.51181102362204722"/>
  <pageSetup paperSize="8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Форма</vt:lpstr>
      <vt:lpstr>Исходные данные</vt:lpstr>
      <vt:lpstr>Форма!Область_печати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2026-05-29T06:04:34Z</cp:lastPrinted>
  <dcterms:created xsi:type="dcterms:W3CDTF">1999-01-10T09:40:42Z</dcterms:created>
  <dcterms:modified xsi:type="dcterms:W3CDTF">2026-10-15T13:31:50Z</dcterms:modified>
</cp:coreProperties>
</file>